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-375" windowWidth="14805" windowHeight="13125" tabRatio="277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Лист1!$A$15:$R$1086</definedName>
    <definedName name="_xlnm.Print_Titles" localSheetId="0">Лист1!$11:$15</definedName>
  </definedNames>
  <calcPr calcId="125725"/>
</workbook>
</file>

<file path=xl/calcChain.xml><?xml version="1.0" encoding="utf-8"?>
<calcChain xmlns="http://schemas.openxmlformats.org/spreadsheetml/2006/main">
  <c r="J16" i="1"/>
  <c r="N25" l="1"/>
  <c r="M25"/>
  <c r="L25"/>
  <c r="K25"/>
  <c r="J25"/>
  <c r="N21"/>
  <c r="M21"/>
  <c r="L21"/>
  <c r="K21"/>
  <c r="J21"/>
  <c r="N18"/>
  <c r="M18"/>
  <c r="L18"/>
  <c r="K18"/>
  <c r="J18"/>
  <c r="N17"/>
  <c r="M17"/>
  <c r="L17"/>
  <c r="K17"/>
  <c r="J17"/>
  <c r="J486"/>
  <c r="J485"/>
  <c r="J484"/>
  <c r="J483"/>
  <c r="J482"/>
  <c r="J481"/>
  <c r="N480"/>
  <c r="M480"/>
  <c r="L480"/>
  <c r="K480"/>
  <c r="J480"/>
  <c r="N201"/>
  <c r="M201"/>
  <c r="K201"/>
  <c r="J201"/>
  <c r="L201"/>
  <c r="K20" l="1"/>
  <c r="L20"/>
  <c r="M20"/>
  <c r="N20"/>
  <c r="G21"/>
  <c r="F21"/>
  <c r="J27" l="1"/>
  <c r="J28"/>
  <c r="J29"/>
  <c r="J30"/>
  <c r="J31"/>
  <c r="J32"/>
  <c r="J34"/>
  <c r="J35"/>
  <c r="J36"/>
  <c r="J37"/>
  <c r="J38"/>
  <c r="J39"/>
  <c r="J41"/>
  <c r="J42"/>
  <c r="J43"/>
  <c r="J44"/>
  <c r="J45"/>
  <c r="J46"/>
  <c r="J48"/>
  <c r="J49"/>
  <c r="J50"/>
  <c r="J51"/>
  <c r="J52"/>
  <c r="J53"/>
  <c r="J55"/>
  <c r="J56"/>
  <c r="J57"/>
  <c r="J58"/>
  <c r="J59"/>
  <c r="J60"/>
  <c r="J62"/>
  <c r="J63"/>
  <c r="J64"/>
  <c r="J65"/>
  <c r="J66"/>
  <c r="J67"/>
  <c r="J69"/>
  <c r="J70"/>
  <c r="J71"/>
  <c r="J72"/>
  <c r="J73"/>
  <c r="J74"/>
  <c r="J76"/>
  <c r="J77"/>
  <c r="J78"/>
  <c r="J79"/>
  <c r="J80"/>
  <c r="J81"/>
  <c r="J83"/>
  <c r="J84"/>
  <c r="J85"/>
  <c r="J86"/>
  <c r="J87"/>
  <c r="J88"/>
  <c r="J90"/>
  <c r="J91"/>
  <c r="J92"/>
  <c r="J93"/>
  <c r="J94"/>
  <c r="J95"/>
  <c r="J97"/>
  <c r="J98"/>
  <c r="J99"/>
  <c r="J100"/>
  <c r="J101"/>
  <c r="J102"/>
  <c r="J104"/>
  <c r="J105"/>
  <c r="J106"/>
  <c r="J107"/>
  <c r="J108"/>
  <c r="J109"/>
  <c r="J111"/>
  <c r="J112"/>
  <c r="J113"/>
  <c r="J114"/>
  <c r="J115"/>
  <c r="J116"/>
  <c r="J118"/>
  <c r="J119"/>
  <c r="J120"/>
  <c r="J121"/>
  <c r="J122"/>
  <c r="J123"/>
  <c r="J125"/>
  <c r="J126"/>
  <c r="J127"/>
  <c r="J128"/>
  <c r="J129"/>
  <c r="J130"/>
  <c r="J132"/>
  <c r="J133"/>
  <c r="J134"/>
  <c r="J135"/>
  <c r="J136"/>
  <c r="J137"/>
  <c r="J139"/>
  <c r="J140"/>
  <c r="J141"/>
  <c r="J142"/>
  <c r="J143"/>
  <c r="J144"/>
  <c r="J146"/>
  <c r="J147"/>
  <c r="J148"/>
  <c r="J149"/>
  <c r="J150"/>
  <c r="J151"/>
  <c r="J153"/>
  <c r="J154"/>
  <c r="J155"/>
  <c r="J156"/>
  <c r="J157"/>
  <c r="J158"/>
  <c r="J160"/>
  <c r="J161"/>
  <c r="J162"/>
  <c r="J163"/>
  <c r="J164"/>
  <c r="J165"/>
  <c r="J167"/>
  <c r="J168"/>
  <c r="J169"/>
  <c r="J170"/>
  <c r="J171"/>
  <c r="J172"/>
  <c r="J174"/>
  <c r="J175"/>
  <c r="J176"/>
  <c r="J177"/>
  <c r="J178"/>
  <c r="J179"/>
  <c r="J181"/>
  <c r="J182"/>
  <c r="J183"/>
  <c r="J184"/>
  <c r="J185"/>
  <c r="J186"/>
  <c r="J188"/>
  <c r="J189"/>
  <c r="J190"/>
  <c r="J191"/>
  <c r="J192"/>
  <c r="J193"/>
  <c r="J195"/>
  <c r="J196"/>
  <c r="J197"/>
  <c r="J198"/>
  <c r="J199"/>
  <c r="J200"/>
  <c r="J209"/>
  <c r="J210"/>
  <c r="J211"/>
  <c r="J212"/>
  <c r="J213"/>
  <c r="J214"/>
  <c r="J215"/>
  <c r="J216"/>
  <c r="J218"/>
  <c r="J219"/>
  <c r="J220"/>
  <c r="J221"/>
  <c r="J222"/>
  <c r="J223"/>
  <c r="J224"/>
  <c r="J225"/>
  <c r="J227"/>
  <c r="J228"/>
  <c r="J229"/>
  <c r="J230"/>
  <c r="J231"/>
  <c r="J232"/>
  <c r="J233"/>
  <c r="J234"/>
  <c r="J236"/>
  <c r="J237"/>
  <c r="J238"/>
  <c r="J239"/>
  <c r="J240"/>
  <c r="J241"/>
  <c r="J242"/>
  <c r="J243"/>
  <c r="J245"/>
  <c r="J246"/>
  <c r="J247"/>
  <c r="J248"/>
  <c r="J249"/>
  <c r="J250"/>
  <c r="J251"/>
  <c r="J252"/>
  <c r="J254"/>
  <c r="J255"/>
  <c r="J256"/>
  <c r="J257"/>
  <c r="J258"/>
  <c r="J259"/>
  <c r="J260"/>
  <c r="J261"/>
  <c r="J263"/>
  <c r="J264"/>
  <c r="J265"/>
  <c r="J266"/>
  <c r="J267"/>
  <c r="J268"/>
  <c r="J269"/>
  <c r="J270"/>
  <c r="J272"/>
  <c r="J273"/>
  <c r="J274"/>
  <c r="J275"/>
  <c r="J276"/>
  <c r="J277"/>
  <c r="J278"/>
  <c r="J279"/>
  <c r="J281"/>
  <c r="J282"/>
  <c r="J283"/>
  <c r="J284"/>
  <c r="J285"/>
  <c r="J286"/>
  <c r="J287"/>
  <c r="J288"/>
  <c r="J290"/>
  <c r="J291"/>
  <c r="J292"/>
  <c r="J293"/>
  <c r="J294"/>
  <c r="J295"/>
  <c r="J296"/>
  <c r="J297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7"/>
  <c r="J318"/>
  <c r="J319"/>
  <c r="J320"/>
  <c r="J321"/>
  <c r="J322"/>
  <c r="J323"/>
  <c r="J324"/>
  <c r="J326"/>
  <c r="J327"/>
  <c r="J328"/>
  <c r="J329"/>
  <c r="J330"/>
  <c r="J331"/>
  <c r="J332"/>
  <c r="J333"/>
  <c r="J335"/>
  <c r="J336"/>
  <c r="J337"/>
  <c r="J338"/>
  <c r="J339"/>
  <c r="J340"/>
  <c r="J341"/>
  <c r="J342"/>
  <c r="J344"/>
  <c r="J345"/>
  <c r="J346"/>
  <c r="J347"/>
  <c r="J348"/>
  <c r="J349"/>
  <c r="J350"/>
  <c r="J351"/>
  <c r="J353"/>
  <c r="J354"/>
  <c r="J355"/>
  <c r="J356"/>
  <c r="J357"/>
  <c r="J358"/>
  <c r="J359"/>
  <c r="J360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6"/>
  <c r="J447"/>
  <c r="J448"/>
  <c r="J449"/>
  <c r="J450"/>
  <c r="J451"/>
  <c r="J453"/>
  <c r="J454"/>
  <c r="J455"/>
  <c r="J456"/>
  <c r="J457"/>
  <c r="J458"/>
  <c r="J460"/>
  <c r="J461"/>
  <c r="J462"/>
  <c r="J463"/>
  <c r="J464"/>
  <c r="J465"/>
  <c r="J467"/>
  <c r="J468"/>
  <c r="J469"/>
  <c r="J470"/>
  <c r="J471"/>
  <c r="J472"/>
  <c r="J473"/>
  <c r="J474"/>
  <c r="J475"/>
  <c r="J476"/>
  <c r="J477"/>
  <c r="J478"/>
  <c r="J479"/>
  <c r="J488"/>
  <c r="J489"/>
  <c r="J490"/>
  <c r="J491"/>
  <c r="J492"/>
  <c r="J493"/>
  <c r="J495"/>
  <c r="J496"/>
  <c r="J497"/>
  <c r="J498"/>
  <c r="J499"/>
  <c r="J500"/>
  <c r="J502"/>
  <c r="J503"/>
  <c r="J504"/>
  <c r="J505"/>
  <c r="J506"/>
  <c r="J507"/>
  <c r="J509"/>
  <c r="J510"/>
  <c r="J511"/>
  <c r="J512"/>
  <c r="J513"/>
  <c r="J514"/>
  <c r="J516"/>
  <c r="J517"/>
  <c r="J518"/>
  <c r="J519"/>
  <c r="J520"/>
  <c r="J521"/>
  <c r="J523"/>
  <c r="J524"/>
  <c r="J525"/>
  <c r="J526"/>
  <c r="J527"/>
  <c r="J528"/>
  <c r="J530"/>
  <c r="J531"/>
  <c r="J532"/>
  <c r="J533"/>
  <c r="J534"/>
  <c r="J535"/>
  <c r="J537"/>
  <c r="J538"/>
  <c r="J539"/>
  <c r="J540"/>
  <c r="J541"/>
  <c r="J542"/>
  <c r="J544"/>
  <c r="J545"/>
  <c r="J546"/>
  <c r="J547"/>
  <c r="J548"/>
  <c r="J549"/>
  <c r="J551"/>
  <c r="J552"/>
  <c r="J553"/>
  <c r="J554"/>
  <c r="J555"/>
  <c r="J556"/>
  <c r="J558"/>
  <c r="J559"/>
  <c r="J560"/>
  <c r="J561"/>
  <c r="J562"/>
  <c r="J563"/>
  <c r="J565"/>
  <c r="J566"/>
  <c r="J567"/>
  <c r="J568"/>
  <c r="J569"/>
  <c r="J570"/>
  <c r="J572"/>
  <c r="J573"/>
  <c r="J574"/>
  <c r="J575"/>
  <c r="J576"/>
  <c r="J577"/>
  <c r="J578"/>
  <c r="J579"/>
  <c r="J580"/>
  <c r="J581"/>
  <c r="J582"/>
  <c r="J583"/>
  <c r="J584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1"/>
  <c r="J622"/>
  <c r="J623"/>
  <c r="J624"/>
  <c r="J625"/>
  <c r="J626"/>
  <c r="J628"/>
  <c r="J629"/>
  <c r="J630"/>
  <c r="J631"/>
  <c r="J632"/>
  <c r="J633"/>
  <c r="J635"/>
  <c r="J636"/>
  <c r="J637"/>
  <c r="J638"/>
  <c r="J639"/>
  <c r="J640"/>
  <c r="J642"/>
  <c r="J643"/>
  <c r="J644"/>
  <c r="J645"/>
  <c r="J646"/>
  <c r="J647"/>
  <c r="J649"/>
  <c r="J650"/>
  <c r="J651"/>
  <c r="J652"/>
  <c r="J653"/>
  <c r="J654"/>
  <c r="J655"/>
  <c r="J656"/>
  <c r="J657"/>
  <c r="J658"/>
  <c r="J659"/>
  <c r="J660"/>
  <c r="J661"/>
  <c r="J663"/>
  <c r="J664"/>
  <c r="J665"/>
  <c r="J666"/>
  <c r="J667"/>
  <c r="J668"/>
  <c r="J670"/>
  <c r="J671"/>
  <c r="J672"/>
  <c r="J673"/>
  <c r="J674"/>
  <c r="J675"/>
  <c r="J677"/>
  <c r="J678"/>
  <c r="J679"/>
  <c r="J680"/>
  <c r="J681"/>
  <c r="J682"/>
  <c r="J684"/>
  <c r="J685"/>
  <c r="J686"/>
  <c r="J687"/>
  <c r="J688"/>
  <c r="J689"/>
  <c r="J691"/>
  <c r="J692"/>
  <c r="J693"/>
  <c r="J694"/>
  <c r="J695"/>
  <c r="J696"/>
  <c r="J697"/>
  <c r="J698"/>
  <c r="J700"/>
  <c r="J701"/>
  <c r="J702"/>
  <c r="J703"/>
  <c r="J704"/>
  <c r="J705"/>
  <c r="J707"/>
  <c r="J708"/>
  <c r="J709"/>
  <c r="J710"/>
  <c r="J711"/>
  <c r="J712"/>
  <c r="J714"/>
  <c r="J715"/>
  <c r="J716"/>
  <c r="J717"/>
  <c r="J718"/>
  <c r="J719"/>
  <c r="J721"/>
  <c r="J722"/>
  <c r="J723"/>
  <c r="J724"/>
  <c r="J725"/>
  <c r="J726"/>
  <c r="J728"/>
  <c r="J729"/>
  <c r="J730"/>
  <c r="J731"/>
  <c r="J732"/>
  <c r="J733"/>
  <c r="J735"/>
  <c r="J736"/>
  <c r="J737"/>
  <c r="J738"/>
  <c r="J739"/>
  <c r="J740"/>
  <c r="J742"/>
  <c r="J743"/>
  <c r="J744"/>
  <c r="J745"/>
  <c r="J746"/>
  <c r="J747"/>
  <c r="J749"/>
  <c r="J750"/>
  <c r="J751"/>
  <c r="J752"/>
  <c r="J753"/>
  <c r="J754"/>
  <c r="J755"/>
  <c r="J756"/>
  <c r="J758"/>
  <c r="J759"/>
  <c r="J760"/>
  <c r="J761"/>
  <c r="J762"/>
  <c r="J763"/>
  <c r="J764"/>
  <c r="J765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3"/>
  <c r="J804"/>
  <c r="J805"/>
  <c r="J806"/>
  <c r="J807"/>
  <c r="J808"/>
  <c r="J810"/>
  <c r="J811"/>
  <c r="J812"/>
  <c r="J813"/>
  <c r="J814"/>
  <c r="J815"/>
  <c r="J817"/>
  <c r="J818"/>
  <c r="J819"/>
  <c r="J820"/>
  <c r="J821"/>
  <c r="J822"/>
  <c r="J824"/>
  <c r="J825"/>
  <c r="J826"/>
  <c r="J827"/>
  <c r="J828"/>
  <c r="J829"/>
  <c r="J831"/>
  <c r="J832"/>
  <c r="J833"/>
  <c r="J834"/>
  <c r="J835"/>
  <c r="J836"/>
  <c r="J837"/>
  <c r="J838"/>
  <c r="J840"/>
  <c r="J841"/>
  <c r="J842"/>
  <c r="J843"/>
  <c r="J844"/>
  <c r="J845"/>
  <c r="J846"/>
  <c r="J847"/>
  <c r="J849"/>
  <c r="J850"/>
  <c r="J851"/>
  <c r="J852"/>
  <c r="J853"/>
  <c r="J854"/>
  <c r="J855"/>
  <c r="J856"/>
  <c r="J858"/>
  <c r="J859"/>
  <c r="J860"/>
  <c r="J861"/>
  <c r="J862"/>
  <c r="J863"/>
  <c r="J864"/>
  <c r="J865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9"/>
  <c r="J970"/>
  <c r="J971"/>
  <c r="J972"/>
  <c r="J973"/>
  <c r="J974"/>
  <c r="J976"/>
  <c r="J977"/>
  <c r="J978"/>
  <c r="J979"/>
  <c r="J980"/>
  <c r="J981"/>
  <c r="J983"/>
  <c r="J984"/>
  <c r="J985"/>
  <c r="J986"/>
  <c r="J987"/>
  <c r="J988"/>
  <c r="J990"/>
  <c r="J991"/>
  <c r="J992"/>
  <c r="J993"/>
  <c r="J994"/>
  <c r="J995"/>
  <c r="J997"/>
  <c r="J998"/>
  <c r="J999"/>
  <c r="J1000"/>
  <c r="J1001"/>
  <c r="J1002"/>
  <c r="J1004"/>
  <c r="J1005"/>
  <c r="J1006"/>
  <c r="J1007"/>
  <c r="J1008"/>
  <c r="J1009"/>
  <c r="J1011"/>
  <c r="J1012"/>
  <c r="J1013"/>
  <c r="J1014"/>
  <c r="J1015"/>
  <c r="J1016"/>
  <c r="J1018"/>
  <c r="J1019"/>
  <c r="J1020"/>
  <c r="J1021"/>
  <c r="J1022"/>
  <c r="J1023"/>
  <c r="J1025"/>
  <c r="J1026"/>
  <c r="J1027"/>
  <c r="J1028"/>
  <c r="J1029"/>
  <c r="J1030"/>
  <c r="J1032"/>
  <c r="J1033"/>
  <c r="J1034"/>
  <c r="J1035"/>
  <c r="J1036"/>
  <c r="J1037"/>
  <c r="J1039"/>
  <c r="J1040"/>
  <c r="J1041"/>
  <c r="J1042"/>
  <c r="J1043"/>
  <c r="J1044"/>
  <c r="J1046"/>
  <c r="J1047"/>
  <c r="J1048"/>
  <c r="J1049"/>
  <c r="J1050"/>
  <c r="J1051"/>
  <c r="J1053"/>
  <c r="J1054"/>
  <c r="J1055"/>
  <c r="J1056"/>
  <c r="J1057"/>
  <c r="J1058"/>
  <c r="J1060"/>
  <c r="J1061"/>
  <c r="J1062"/>
  <c r="J1063"/>
  <c r="J1064"/>
  <c r="J1065"/>
  <c r="J1067"/>
  <c r="J1068"/>
  <c r="J1069"/>
  <c r="J1070"/>
  <c r="J1071"/>
  <c r="J1072"/>
  <c r="J1074"/>
  <c r="J1075"/>
  <c r="J1076"/>
  <c r="J1077"/>
  <c r="J1078"/>
  <c r="J1079"/>
  <c r="J1081"/>
  <c r="J1082"/>
  <c r="J1083"/>
  <c r="J1084"/>
  <c r="J1085"/>
  <c r="J1086"/>
  <c r="J1088"/>
  <c r="J1089"/>
  <c r="J1090"/>
  <c r="J1091"/>
  <c r="J1092"/>
  <c r="J1093"/>
  <c r="J19"/>
  <c r="J23"/>
  <c r="J24"/>
  <c r="J20" l="1"/>
  <c r="N1059" l="1"/>
  <c r="N334"/>
  <c r="M334"/>
  <c r="L334"/>
  <c r="L866"/>
  <c r="L487"/>
  <c r="L343"/>
  <c r="L289"/>
  <c r="L280"/>
  <c r="N271"/>
  <c r="M271"/>
  <c r="L271"/>
  <c r="L235"/>
  <c r="L226"/>
  <c r="L217"/>
  <c r="L208"/>
  <c r="L194"/>
  <c r="L187"/>
  <c r="L180"/>
  <c r="L173"/>
  <c r="L166"/>
  <c r="L159"/>
  <c r="L152"/>
  <c r="L145"/>
  <c r="L138"/>
  <c r="L131"/>
  <c r="L124"/>
  <c r="L117"/>
  <c r="L110"/>
  <c r="L103"/>
  <c r="L96"/>
  <c r="L89"/>
  <c r="L82"/>
  <c r="L75"/>
  <c r="L68"/>
  <c r="L61"/>
  <c r="L54"/>
  <c r="L47"/>
  <c r="L40"/>
  <c r="L33"/>
  <c r="L522"/>
  <c r="M522"/>
  <c r="N522"/>
  <c r="K522"/>
  <c r="L1080"/>
  <c r="M1080"/>
  <c r="N1080"/>
  <c r="L1073"/>
  <c r="M1073"/>
  <c r="N1073"/>
  <c r="L1066"/>
  <c r="M1066"/>
  <c r="N1066"/>
  <c r="L1059"/>
  <c r="M1059"/>
  <c r="L1052"/>
  <c r="M1052"/>
  <c r="N1052"/>
  <c r="L1045"/>
  <c r="M1045"/>
  <c r="N1045"/>
  <c r="L1038"/>
  <c r="M1038"/>
  <c r="N1038"/>
  <c r="N1031"/>
  <c r="L1031"/>
  <c r="M1031"/>
  <c r="L1024"/>
  <c r="M1024"/>
  <c r="N1024"/>
  <c r="L1017"/>
  <c r="M1017"/>
  <c r="N1017"/>
  <c r="L1010"/>
  <c r="M1010"/>
  <c r="N1010"/>
  <c r="L1003"/>
  <c r="M1003"/>
  <c r="N1003"/>
  <c r="L996"/>
  <c r="M996"/>
  <c r="N996"/>
  <c r="L989"/>
  <c r="M989"/>
  <c r="N989"/>
  <c r="L982"/>
  <c r="M982"/>
  <c r="N982"/>
  <c r="L975"/>
  <c r="M975"/>
  <c r="N975"/>
  <c r="L968"/>
  <c r="M968"/>
  <c r="N968"/>
  <c r="M866"/>
  <c r="N866"/>
  <c r="L857"/>
  <c r="M857"/>
  <c r="N857"/>
  <c r="L848"/>
  <c r="M848"/>
  <c r="N848"/>
  <c r="L839"/>
  <c r="M839"/>
  <c r="N839"/>
  <c r="L830"/>
  <c r="M830"/>
  <c r="N830"/>
  <c r="L823"/>
  <c r="M823"/>
  <c r="N823"/>
  <c r="L816"/>
  <c r="M816"/>
  <c r="N816"/>
  <c r="L809"/>
  <c r="M809"/>
  <c r="N809"/>
  <c r="L802"/>
  <c r="M802"/>
  <c r="N802"/>
  <c r="L766"/>
  <c r="M766"/>
  <c r="N766"/>
  <c r="L757"/>
  <c r="M757"/>
  <c r="N757"/>
  <c r="L748"/>
  <c r="M748"/>
  <c r="N748"/>
  <c r="L741"/>
  <c r="M741"/>
  <c r="N741"/>
  <c r="O741"/>
  <c r="L734"/>
  <c r="M734"/>
  <c r="N734"/>
  <c r="L727"/>
  <c r="M727"/>
  <c r="N727"/>
  <c r="L720"/>
  <c r="M720"/>
  <c r="N720"/>
  <c r="L713"/>
  <c r="M713"/>
  <c r="N713"/>
  <c r="L706"/>
  <c r="M706"/>
  <c r="N706"/>
  <c r="L699"/>
  <c r="M699"/>
  <c r="N699"/>
  <c r="L690"/>
  <c r="M690"/>
  <c r="N690"/>
  <c r="L683"/>
  <c r="M683"/>
  <c r="N683"/>
  <c r="L676"/>
  <c r="M676"/>
  <c r="N676"/>
  <c r="L669"/>
  <c r="M669"/>
  <c r="N669"/>
  <c r="L662"/>
  <c r="M662"/>
  <c r="N662"/>
  <c r="L648"/>
  <c r="M648"/>
  <c r="N648"/>
  <c r="L641"/>
  <c r="M641"/>
  <c r="N641"/>
  <c r="L634"/>
  <c r="M634"/>
  <c r="N634"/>
  <c r="L627"/>
  <c r="M627"/>
  <c r="N627"/>
  <c r="L620"/>
  <c r="M620"/>
  <c r="N620"/>
  <c r="L585"/>
  <c r="M585"/>
  <c r="N585"/>
  <c r="L571"/>
  <c r="M571"/>
  <c r="N571"/>
  <c r="L564"/>
  <c r="M564"/>
  <c r="N564"/>
  <c r="L557"/>
  <c r="M557"/>
  <c r="N557"/>
  <c r="L550"/>
  <c r="M550"/>
  <c r="N550"/>
  <c r="L543"/>
  <c r="M543"/>
  <c r="N543"/>
  <c r="L536"/>
  <c r="M536"/>
  <c r="N536"/>
  <c r="L529"/>
  <c r="M529"/>
  <c r="N529"/>
  <c r="L515"/>
  <c r="M515"/>
  <c r="N515"/>
  <c r="L508"/>
  <c r="M508"/>
  <c r="N508"/>
  <c r="L501"/>
  <c r="M501"/>
  <c r="N501"/>
  <c r="L494"/>
  <c r="M494"/>
  <c r="N494"/>
  <c r="O494"/>
  <c r="M487"/>
  <c r="N487"/>
  <c r="L466"/>
  <c r="M466"/>
  <c r="N466"/>
  <c r="L459"/>
  <c r="M459"/>
  <c r="N459"/>
  <c r="L452"/>
  <c r="M452"/>
  <c r="N452"/>
  <c r="L445"/>
  <c r="M445"/>
  <c r="N445"/>
  <c r="L361"/>
  <c r="M361"/>
  <c r="N361"/>
  <c r="L352"/>
  <c r="M352"/>
  <c r="N352"/>
  <c r="M343"/>
  <c r="N343"/>
  <c r="L325"/>
  <c r="M325"/>
  <c r="N325"/>
  <c r="L316"/>
  <c r="M316"/>
  <c r="N316"/>
  <c r="L298"/>
  <c r="M298"/>
  <c r="N298"/>
  <c r="M289"/>
  <c r="N289"/>
  <c r="M280"/>
  <c r="N280"/>
  <c r="L262"/>
  <c r="M262"/>
  <c r="N262"/>
  <c r="L253"/>
  <c r="M253"/>
  <c r="N253"/>
  <c r="L244"/>
  <c r="M244"/>
  <c r="N244"/>
  <c r="M235"/>
  <c r="N235"/>
  <c r="M226"/>
  <c r="N226"/>
  <c r="O226"/>
  <c r="M217"/>
  <c r="N217"/>
  <c r="M208"/>
  <c r="N208"/>
  <c r="M194"/>
  <c r="N194"/>
  <c r="M187"/>
  <c r="N187"/>
  <c r="M180"/>
  <c r="N180"/>
  <c r="M173"/>
  <c r="N173"/>
  <c r="M166"/>
  <c r="N166"/>
  <c r="M159"/>
  <c r="N159"/>
  <c r="M152"/>
  <c r="N152"/>
  <c r="M145"/>
  <c r="N145"/>
  <c r="M138"/>
  <c r="N138"/>
  <c r="M131"/>
  <c r="N131"/>
  <c r="M124"/>
  <c r="N124"/>
  <c r="M117"/>
  <c r="N117"/>
  <c r="M110"/>
  <c r="N110"/>
  <c r="M103"/>
  <c r="N103"/>
  <c r="M96"/>
  <c r="N96"/>
  <c r="M89"/>
  <c r="N89"/>
  <c r="M82"/>
  <c r="N82"/>
  <c r="M75"/>
  <c r="N75"/>
  <c r="M68"/>
  <c r="N68"/>
  <c r="M61"/>
  <c r="N61"/>
  <c r="O61"/>
  <c r="M54"/>
  <c r="N54"/>
  <c r="M47"/>
  <c r="N47"/>
  <c r="M40"/>
  <c r="N40"/>
  <c r="M33"/>
  <c r="N33"/>
  <c r="L26"/>
  <c r="M26"/>
  <c r="N26"/>
  <c r="K641"/>
  <c r="K131"/>
  <c r="L1087"/>
  <c r="M1087"/>
  <c r="N1087"/>
  <c r="K1087"/>
  <c r="K110"/>
  <c r="K289"/>
  <c r="K262"/>
  <c r="K253"/>
  <c r="K244"/>
  <c r="K235"/>
  <c r="K226"/>
  <c r="K217"/>
  <c r="K208"/>
  <c r="K194"/>
  <c r="K187"/>
  <c r="K180"/>
  <c r="K173"/>
  <c r="K166"/>
  <c r="K159"/>
  <c r="K152"/>
  <c r="K145"/>
  <c r="K138"/>
  <c r="K124"/>
  <c r="K117"/>
  <c r="K103"/>
  <c r="K96"/>
  <c r="K89"/>
  <c r="K82"/>
  <c r="K75"/>
  <c r="K68"/>
  <c r="K61"/>
  <c r="K54"/>
  <c r="K47"/>
  <c r="K40"/>
  <c r="K33"/>
  <c r="K26"/>
  <c r="E22"/>
  <c r="E21"/>
  <c r="L22"/>
  <c r="M22"/>
  <c r="N22"/>
  <c r="K22"/>
  <c r="K1080"/>
  <c r="K1073"/>
  <c r="K1066"/>
  <c r="K1059"/>
  <c r="K1052"/>
  <c r="K809"/>
  <c r="K816"/>
  <c r="K1045"/>
  <c r="K1038"/>
  <c r="K1031"/>
  <c r="K634"/>
  <c r="K585"/>
  <c r="K543"/>
  <c r="K564"/>
  <c r="K557"/>
  <c r="K550"/>
  <c r="K536"/>
  <c r="K529"/>
  <c r="K571"/>
  <c r="K508"/>
  <c r="K501"/>
  <c r="K720"/>
  <c r="K699"/>
  <c r="K648"/>
  <c r="K627"/>
  <c r="K620"/>
  <c r="K494"/>
  <c r="K515"/>
  <c r="K748"/>
  <c r="K713"/>
  <c r="K1024"/>
  <c r="K741"/>
  <c r="K823"/>
  <c r="K1017"/>
  <c r="K1010"/>
  <c r="K866"/>
  <c r="K848"/>
  <c r="K839"/>
  <c r="K857"/>
  <c r="K830"/>
  <c r="K1003"/>
  <c r="O996"/>
  <c r="K996"/>
  <c r="K989"/>
  <c r="K982"/>
  <c r="K352"/>
  <c r="K325"/>
  <c r="K316"/>
  <c r="O975"/>
  <c r="P975"/>
  <c r="Q975"/>
  <c r="K975"/>
  <c r="K802"/>
  <c r="K766"/>
  <c r="K757"/>
  <c r="K734"/>
  <c r="K727"/>
  <c r="K706"/>
  <c r="K690"/>
  <c r="O968"/>
  <c r="P968"/>
  <c r="Q968"/>
  <c r="K968"/>
  <c r="K683"/>
  <c r="K676"/>
  <c r="K669"/>
  <c r="K662"/>
  <c r="K487"/>
  <c r="K466"/>
  <c r="K459"/>
  <c r="K452"/>
  <c r="K445"/>
  <c r="K361"/>
  <c r="K343"/>
  <c r="K298"/>
  <c r="K280"/>
  <c r="J47" l="1"/>
  <c r="E20"/>
  <c r="J1073"/>
  <c r="J968"/>
  <c r="J1024"/>
  <c r="J103"/>
  <c r="J173"/>
  <c r="J235"/>
  <c r="J466"/>
  <c r="J766"/>
  <c r="J352"/>
  <c r="J857"/>
  <c r="J699"/>
  <c r="J557"/>
  <c r="J816"/>
  <c r="J22"/>
  <c r="J662"/>
  <c r="J848"/>
  <c r="J501"/>
  <c r="J61"/>
  <c r="J187"/>
  <c r="J253"/>
  <c r="J452"/>
  <c r="J734"/>
  <c r="J316"/>
  <c r="J823"/>
  <c r="J627"/>
  <c r="J536"/>
  <c r="J1038"/>
  <c r="J33"/>
  <c r="J89"/>
  <c r="J159"/>
  <c r="J217"/>
  <c r="J1087"/>
  <c r="J334"/>
  <c r="J124"/>
  <c r="J690"/>
  <c r="J298"/>
  <c r="J989"/>
  <c r="J361"/>
  <c r="J676"/>
  <c r="J1010"/>
  <c r="J494"/>
  <c r="J571"/>
  <c r="J634"/>
  <c r="J1059"/>
  <c r="J75"/>
  <c r="J145"/>
  <c r="J289"/>
  <c r="J641"/>
  <c r="J975"/>
  <c r="J748"/>
  <c r="J543"/>
  <c r="N16"/>
  <c r="J280"/>
  <c r="J343"/>
  <c r="J445"/>
  <c r="J459"/>
  <c r="J487"/>
  <c r="J669"/>
  <c r="J683"/>
  <c r="J706"/>
  <c r="J727"/>
  <c r="J757"/>
  <c r="J802"/>
  <c r="J325"/>
  <c r="J982"/>
  <c r="J996"/>
  <c r="J1003"/>
  <c r="J830"/>
  <c r="J839"/>
  <c r="J866"/>
  <c r="J1017"/>
  <c r="J741"/>
  <c r="J713"/>
  <c r="J515"/>
  <c r="J620"/>
  <c r="J648"/>
  <c r="J720"/>
  <c r="J508"/>
  <c r="J529"/>
  <c r="J550"/>
  <c r="J564"/>
  <c r="J585"/>
  <c r="J1031"/>
  <c r="J1045"/>
  <c r="J809"/>
  <c r="J1052"/>
  <c r="J1066"/>
  <c r="J1080"/>
  <c r="J26"/>
  <c r="J40"/>
  <c r="J54"/>
  <c r="J68"/>
  <c r="J82"/>
  <c r="J96"/>
  <c r="J117"/>
  <c r="J138"/>
  <c r="J152"/>
  <c r="J166"/>
  <c r="J180"/>
  <c r="J194"/>
  <c r="J208"/>
  <c r="J226"/>
  <c r="J244"/>
  <c r="J262"/>
  <c r="J110"/>
  <c r="J131"/>
  <c r="J522"/>
  <c r="K16"/>
  <c r="L16"/>
  <c r="M16"/>
  <c r="K271"/>
  <c r="J271" s="1"/>
  <c r="H19"/>
  <c r="H24"/>
  <c r="H27"/>
  <c r="H28"/>
  <c r="H29"/>
  <c r="H30"/>
  <c r="H31"/>
  <c r="H32"/>
  <c r="H34"/>
  <c r="H35"/>
  <c r="H36"/>
  <c r="H37"/>
  <c r="H38"/>
  <c r="H39"/>
  <c r="H41"/>
  <c r="H42"/>
  <c r="H43"/>
  <c r="H44"/>
  <c r="H45"/>
  <c r="H46"/>
  <c r="H48"/>
  <c r="H49"/>
  <c r="H50"/>
  <c r="H51"/>
  <c r="H52"/>
  <c r="H53"/>
  <c r="H55"/>
  <c r="H56"/>
  <c r="H57"/>
  <c r="H58"/>
  <c r="H59"/>
  <c r="H60"/>
  <c r="H62"/>
  <c r="H63"/>
  <c r="H64"/>
  <c r="H65"/>
  <c r="H66"/>
  <c r="H67"/>
  <c r="H69"/>
  <c r="H70"/>
  <c r="H71"/>
  <c r="H72"/>
  <c r="H73"/>
  <c r="H74"/>
  <c r="H76"/>
  <c r="H77"/>
  <c r="H78"/>
  <c r="H79"/>
  <c r="H80"/>
  <c r="H81"/>
  <c r="H83"/>
  <c r="H84"/>
  <c r="H85"/>
  <c r="H86"/>
  <c r="H87"/>
  <c r="H88"/>
  <c r="H90"/>
  <c r="H91"/>
  <c r="H92"/>
  <c r="H93"/>
  <c r="H94"/>
  <c r="H95"/>
  <c r="H97"/>
  <c r="H98"/>
  <c r="H99"/>
  <c r="H100"/>
  <c r="H101"/>
  <c r="H102"/>
  <c r="H104"/>
  <c r="H105"/>
  <c r="H106"/>
  <c r="H107"/>
  <c r="H108"/>
  <c r="H109"/>
  <c r="H111"/>
  <c r="H112"/>
  <c r="H113"/>
  <c r="H114"/>
  <c r="H115"/>
  <c r="H116"/>
  <c r="H118"/>
  <c r="H119"/>
  <c r="H120"/>
  <c r="H121"/>
  <c r="H122"/>
  <c r="H123"/>
  <c r="H125"/>
  <c r="H126"/>
  <c r="H127"/>
  <c r="H128"/>
  <c r="H129"/>
  <c r="H130"/>
  <c r="H132"/>
  <c r="H133"/>
  <c r="H134"/>
  <c r="H135"/>
  <c r="H136"/>
  <c r="H137"/>
  <c r="H139"/>
  <c r="H140"/>
  <c r="H141"/>
  <c r="H142"/>
  <c r="H143"/>
  <c r="H144"/>
  <c r="H146"/>
  <c r="H147"/>
  <c r="H148"/>
  <c r="H149"/>
  <c r="H150"/>
  <c r="H151"/>
  <c r="H153"/>
  <c r="H154"/>
  <c r="H155"/>
  <c r="H156"/>
  <c r="H157"/>
  <c r="H158"/>
  <c r="H160"/>
  <c r="H161"/>
  <c r="H162"/>
  <c r="H163"/>
  <c r="H164"/>
  <c r="H165"/>
  <c r="H167"/>
  <c r="H168"/>
  <c r="H169"/>
  <c r="H170"/>
  <c r="H171"/>
  <c r="H172"/>
  <c r="H174"/>
  <c r="H175"/>
  <c r="H176"/>
  <c r="H177"/>
  <c r="H178"/>
  <c r="H179"/>
  <c r="H181"/>
  <c r="H182"/>
  <c r="H183"/>
  <c r="H184"/>
  <c r="H185"/>
  <c r="H186"/>
  <c r="H188"/>
  <c r="H189"/>
  <c r="H190"/>
  <c r="H191"/>
  <c r="H192"/>
  <c r="H193"/>
  <c r="H195"/>
  <c r="H196"/>
  <c r="H197"/>
  <c r="H198"/>
  <c r="H199"/>
  <c r="H200"/>
  <c r="H202"/>
  <c r="H203"/>
  <c r="H204"/>
  <c r="H205"/>
  <c r="H206"/>
  <c r="H207"/>
  <c r="H209"/>
  <c r="H210"/>
  <c r="H211"/>
  <c r="H212"/>
  <c r="H213"/>
  <c r="H214"/>
  <c r="H215"/>
  <c r="H216"/>
  <c r="H218"/>
  <c r="H219"/>
  <c r="H220"/>
  <c r="H221"/>
  <c r="H222"/>
  <c r="H223"/>
  <c r="H224"/>
  <c r="H225"/>
  <c r="H227"/>
  <c r="H228"/>
  <c r="H229"/>
  <c r="H230"/>
  <c r="H231"/>
  <c r="H232"/>
  <c r="H233"/>
  <c r="H234"/>
  <c r="H236"/>
  <c r="H237"/>
  <c r="H238"/>
  <c r="H239"/>
  <c r="H240"/>
  <c r="H241"/>
  <c r="H242"/>
  <c r="H243"/>
  <c r="H245"/>
  <c r="H246"/>
  <c r="H247"/>
  <c r="H248"/>
  <c r="H249"/>
  <c r="H250"/>
  <c r="H251"/>
  <c r="H252"/>
  <c r="H254"/>
  <c r="H255"/>
  <c r="H256"/>
  <c r="H257"/>
  <c r="H258"/>
  <c r="H259"/>
  <c r="H260"/>
  <c r="H261"/>
  <c r="H263"/>
  <c r="H264"/>
  <c r="H265"/>
  <c r="H266"/>
  <c r="H267"/>
  <c r="H268"/>
  <c r="H269"/>
  <c r="H270"/>
  <c r="H272"/>
  <c r="H273"/>
  <c r="H274"/>
  <c r="H275"/>
  <c r="H276"/>
  <c r="H277"/>
  <c r="H278"/>
  <c r="H279"/>
  <c r="H281"/>
  <c r="H282"/>
  <c r="H283"/>
  <c r="H284"/>
  <c r="H285"/>
  <c r="H286"/>
  <c r="H287"/>
  <c r="H288"/>
  <c r="H290"/>
  <c r="H291"/>
  <c r="H292"/>
  <c r="H293"/>
  <c r="H294"/>
  <c r="H295"/>
  <c r="H296"/>
  <c r="H297"/>
  <c r="H299"/>
  <c r="H300"/>
  <c r="H301"/>
  <c r="H302"/>
  <c r="H303"/>
  <c r="H304"/>
  <c r="H305"/>
  <c r="H306"/>
  <c r="H308"/>
  <c r="H309"/>
  <c r="H310"/>
  <c r="H311"/>
  <c r="H312"/>
  <c r="H313"/>
  <c r="H314"/>
  <c r="H315"/>
  <c r="H317"/>
  <c r="H318"/>
  <c r="H319"/>
  <c r="H320"/>
  <c r="H321"/>
  <c r="H322"/>
  <c r="H323"/>
  <c r="H324"/>
  <c r="H326"/>
  <c r="H327"/>
  <c r="H328"/>
  <c r="H329"/>
  <c r="H330"/>
  <c r="H331"/>
  <c r="H332"/>
  <c r="H333"/>
  <c r="H335"/>
  <c r="H336"/>
  <c r="H337"/>
  <c r="H338"/>
  <c r="H339"/>
  <c r="H340"/>
  <c r="H341"/>
  <c r="H342"/>
  <c r="H344"/>
  <c r="H345"/>
  <c r="H346"/>
  <c r="H347"/>
  <c r="H348"/>
  <c r="H349"/>
  <c r="H350"/>
  <c r="H351"/>
  <c r="H353"/>
  <c r="H354"/>
  <c r="H355"/>
  <c r="H356"/>
  <c r="H357"/>
  <c r="H358"/>
  <c r="H359"/>
  <c r="H360"/>
  <c r="H362"/>
  <c r="H363"/>
  <c r="H364"/>
  <c r="H365"/>
  <c r="H366"/>
  <c r="H367"/>
  <c r="H369"/>
  <c r="H370"/>
  <c r="H371"/>
  <c r="H372"/>
  <c r="H373"/>
  <c r="H374"/>
  <c r="H376"/>
  <c r="H377"/>
  <c r="H378"/>
  <c r="H379"/>
  <c r="H380"/>
  <c r="H381"/>
  <c r="H383"/>
  <c r="H384"/>
  <c r="H385"/>
  <c r="H386"/>
  <c r="H387"/>
  <c r="H388"/>
  <c r="H390"/>
  <c r="H391"/>
  <c r="H392"/>
  <c r="H393"/>
  <c r="H394"/>
  <c r="H395"/>
  <c r="H397"/>
  <c r="H398"/>
  <c r="H399"/>
  <c r="H400"/>
  <c r="H401"/>
  <c r="H402"/>
  <c r="H404"/>
  <c r="H405"/>
  <c r="H406"/>
  <c r="H407"/>
  <c r="H408"/>
  <c r="H409"/>
  <c r="H411"/>
  <c r="H412"/>
  <c r="H413"/>
  <c r="H414"/>
  <c r="H415"/>
  <c r="H416"/>
  <c r="H418"/>
  <c r="H419"/>
  <c r="H420"/>
  <c r="H421"/>
  <c r="H422"/>
  <c r="H423"/>
  <c r="H425"/>
  <c r="H426"/>
  <c r="H427"/>
  <c r="H428"/>
  <c r="H429"/>
  <c r="H430"/>
  <c r="H432"/>
  <c r="H433"/>
  <c r="H434"/>
  <c r="H435"/>
  <c r="H436"/>
  <c r="H437"/>
  <c r="H439"/>
  <c r="H440"/>
  <c r="H441"/>
  <c r="H442"/>
  <c r="H443"/>
  <c r="H444"/>
  <c r="H446"/>
  <c r="H447"/>
  <c r="H448"/>
  <c r="H449"/>
  <c r="H450"/>
  <c r="H451"/>
  <c r="H453"/>
  <c r="H454"/>
  <c r="H455"/>
  <c r="H456"/>
  <c r="H457"/>
  <c r="H458"/>
  <c r="H460"/>
  <c r="H461"/>
  <c r="H462"/>
  <c r="H463"/>
  <c r="H464"/>
  <c r="H465"/>
  <c r="H467"/>
  <c r="H468"/>
  <c r="H469"/>
  <c r="H470"/>
  <c r="H471"/>
  <c r="H472"/>
  <c r="H474"/>
  <c r="H475"/>
  <c r="H476"/>
  <c r="H477"/>
  <c r="H478"/>
  <c r="H479"/>
  <c r="H481"/>
  <c r="H482"/>
  <c r="H483"/>
  <c r="H484"/>
  <c r="H485"/>
  <c r="H486"/>
  <c r="H488"/>
  <c r="H489"/>
  <c r="H490"/>
  <c r="H491"/>
  <c r="H492"/>
  <c r="H493"/>
  <c r="H495"/>
  <c r="H496"/>
  <c r="H497"/>
  <c r="H498"/>
  <c r="H499"/>
  <c r="H500"/>
  <c r="H502"/>
  <c r="H503"/>
  <c r="H504"/>
  <c r="H505"/>
  <c r="H506"/>
  <c r="H507"/>
  <c r="H509"/>
  <c r="H510"/>
  <c r="H511"/>
  <c r="H512"/>
  <c r="H513"/>
  <c r="H514"/>
  <c r="H516"/>
  <c r="H517"/>
  <c r="H518"/>
  <c r="H519"/>
  <c r="H520"/>
  <c r="H521"/>
  <c r="H523"/>
  <c r="H524"/>
  <c r="H525"/>
  <c r="H526"/>
  <c r="H527"/>
  <c r="H528"/>
  <c r="H530"/>
  <c r="H531"/>
  <c r="H532"/>
  <c r="H533"/>
  <c r="H534"/>
  <c r="H535"/>
  <c r="H537"/>
  <c r="H538"/>
  <c r="H539"/>
  <c r="H540"/>
  <c r="H541"/>
  <c r="H542"/>
  <c r="H544"/>
  <c r="H545"/>
  <c r="H546"/>
  <c r="H547"/>
  <c r="H548"/>
  <c r="H549"/>
  <c r="H551"/>
  <c r="H552"/>
  <c r="H553"/>
  <c r="H554"/>
  <c r="H555"/>
  <c r="H556"/>
  <c r="H558"/>
  <c r="H559"/>
  <c r="H560"/>
  <c r="H561"/>
  <c r="H562"/>
  <c r="H563"/>
  <c r="H565"/>
  <c r="H566"/>
  <c r="H567"/>
  <c r="H568"/>
  <c r="H569"/>
  <c r="H570"/>
  <c r="H572"/>
  <c r="H573"/>
  <c r="H574"/>
  <c r="H575"/>
  <c r="H576"/>
  <c r="H577"/>
  <c r="H579"/>
  <c r="H580"/>
  <c r="H581"/>
  <c r="H582"/>
  <c r="H583"/>
  <c r="H584"/>
  <c r="H586"/>
  <c r="H587"/>
  <c r="H588"/>
  <c r="H589"/>
  <c r="H590"/>
  <c r="H591"/>
  <c r="H593"/>
  <c r="H594"/>
  <c r="H595"/>
  <c r="H596"/>
  <c r="H597"/>
  <c r="H598"/>
  <c r="H600"/>
  <c r="H601"/>
  <c r="H602"/>
  <c r="H603"/>
  <c r="H604"/>
  <c r="H605"/>
  <c r="H607"/>
  <c r="H608"/>
  <c r="H609"/>
  <c r="H610"/>
  <c r="H611"/>
  <c r="H612"/>
  <c r="H614"/>
  <c r="H615"/>
  <c r="H616"/>
  <c r="H617"/>
  <c r="H618"/>
  <c r="H619"/>
  <c r="H621"/>
  <c r="H622"/>
  <c r="H623"/>
  <c r="H624"/>
  <c r="H625"/>
  <c r="H626"/>
  <c r="H628"/>
  <c r="H629"/>
  <c r="H630"/>
  <c r="H631"/>
  <c r="H632"/>
  <c r="H633"/>
  <c r="H635"/>
  <c r="H636"/>
  <c r="H637"/>
  <c r="H638"/>
  <c r="H639"/>
  <c r="H640"/>
  <c r="H642"/>
  <c r="H643"/>
  <c r="H644"/>
  <c r="H645"/>
  <c r="H646"/>
  <c r="H647"/>
  <c r="H649"/>
  <c r="H650"/>
  <c r="H651"/>
  <c r="H652"/>
  <c r="H653"/>
  <c r="H654"/>
  <c r="H656"/>
  <c r="H657"/>
  <c r="H658"/>
  <c r="H659"/>
  <c r="H660"/>
  <c r="H661"/>
  <c r="H663"/>
  <c r="H664"/>
  <c r="H665"/>
  <c r="H666"/>
  <c r="H667"/>
  <c r="H668"/>
  <c r="H670"/>
  <c r="H671"/>
  <c r="H672"/>
  <c r="H673"/>
  <c r="H674"/>
  <c r="H675"/>
  <c r="H677"/>
  <c r="H678"/>
  <c r="H679"/>
  <c r="H680"/>
  <c r="H681"/>
  <c r="H682"/>
  <c r="H684"/>
  <c r="H685"/>
  <c r="H686"/>
  <c r="H687"/>
  <c r="H688"/>
  <c r="H689"/>
  <c r="H691"/>
  <c r="H692"/>
  <c r="H693"/>
  <c r="H694"/>
  <c r="H695"/>
  <c r="H696"/>
  <c r="H697"/>
  <c r="H698"/>
  <c r="H700"/>
  <c r="H701"/>
  <c r="H702"/>
  <c r="H703"/>
  <c r="H704"/>
  <c r="H705"/>
  <c r="H707"/>
  <c r="H708"/>
  <c r="H709"/>
  <c r="H710"/>
  <c r="H711"/>
  <c r="H712"/>
  <c r="H714"/>
  <c r="H715"/>
  <c r="H716"/>
  <c r="H717"/>
  <c r="H718"/>
  <c r="H719"/>
  <c r="H721"/>
  <c r="H722"/>
  <c r="H723"/>
  <c r="H724"/>
  <c r="H725"/>
  <c r="H726"/>
  <c r="H728"/>
  <c r="H729"/>
  <c r="H730"/>
  <c r="H731"/>
  <c r="H732"/>
  <c r="H733"/>
  <c r="H735"/>
  <c r="H736"/>
  <c r="H737"/>
  <c r="H738"/>
  <c r="H739"/>
  <c r="H740"/>
  <c r="H742"/>
  <c r="H743"/>
  <c r="H744"/>
  <c r="H745"/>
  <c r="H746"/>
  <c r="H747"/>
  <c r="H749"/>
  <c r="H750"/>
  <c r="H751"/>
  <c r="H752"/>
  <c r="H753"/>
  <c r="H754"/>
  <c r="H755"/>
  <c r="H756"/>
  <c r="H758"/>
  <c r="H759"/>
  <c r="H760"/>
  <c r="H761"/>
  <c r="H762"/>
  <c r="H763"/>
  <c r="H764"/>
  <c r="H765"/>
  <c r="H767"/>
  <c r="H768"/>
  <c r="H769"/>
  <c r="H770"/>
  <c r="H771"/>
  <c r="H772"/>
  <c r="H773"/>
  <c r="H774"/>
  <c r="H776"/>
  <c r="H777"/>
  <c r="H778"/>
  <c r="H779"/>
  <c r="H780"/>
  <c r="H781"/>
  <c r="H782"/>
  <c r="H783"/>
  <c r="H785"/>
  <c r="H786"/>
  <c r="H787"/>
  <c r="H788"/>
  <c r="H789"/>
  <c r="H790"/>
  <c r="H791"/>
  <c r="H792"/>
  <c r="H794"/>
  <c r="H795"/>
  <c r="H796"/>
  <c r="H797"/>
  <c r="H798"/>
  <c r="H799"/>
  <c r="H800"/>
  <c r="H801"/>
  <c r="H803"/>
  <c r="H804"/>
  <c r="H805"/>
  <c r="H806"/>
  <c r="H807"/>
  <c r="H808"/>
  <c r="H810"/>
  <c r="H811"/>
  <c r="H812"/>
  <c r="H813"/>
  <c r="H814"/>
  <c r="H815"/>
  <c r="H817"/>
  <c r="H818"/>
  <c r="H819"/>
  <c r="H820"/>
  <c r="H821"/>
  <c r="H822"/>
  <c r="H824"/>
  <c r="H825"/>
  <c r="H826"/>
  <c r="H827"/>
  <c r="H828"/>
  <c r="H829"/>
  <c r="H831"/>
  <c r="H832"/>
  <c r="H833"/>
  <c r="H834"/>
  <c r="H835"/>
  <c r="H836"/>
  <c r="H837"/>
  <c r="H838"/>
  <c r="H840"/>
  <c r="H841"/>
  <c r="H842"/>
  <c r="H843"/>
  <c r="H844"/>
  <c r="H845"/>
  <c r="H846"/>
  <c r="H847"/>
  <c r="H849"/>
  <c r="H850"/>
  <c r="H851"/>
  <c r="H852"/>
  <c r="H853"/>
  <c r="H854"/>
  <c r="H855"/>
  <c r="H856"/>
  <c r="H858"/>
  <c r="H859"/>
  <c r="H860"/>
  <c r="H861"/>
  <c r="H862"/>
  <c r="H863"/>
  <c r="H864"/>
  <c r="H865"/>
  <c r="H867"/>
  <c r="H868"/>
  <c r="H869"/>
  <c r="H870"/>
  <c r="H871"/>
  <c r="H872"/>
  <c r="H873"/>
  <c r="H874"/>
  <c r="H876"/>
  <c r="H877"/>
  <c r="H878"/>
  <c r="H879"/>
  <c r="H880"/>
  <c r="H881"/>
  <c r="H883"/>
  <c r="H884"/>
  <c r="H885"/>
  <c r="H886"/>
  <c r="H887"/>
  <c r="H888"/>
  <c r="H890"/>
  <c r="H891"/>
  <c r="H892"/>
  <c r="H893"/>
  <c r="H894"/>
  <c r="H895"/>
  <c r="H897"/>
  <c r="H898"/>
  <c r="H899"/>
  <c r="H900"/>
  <c r="H901"/>
  <c r="H902"/>
  <c r="H904"/>
  <c r="H905"/>
  <c r="H906"/>
  <c r="H907"/>
  <c r="H908"/>
  <c r="H909"/>
  <c r="H911"/>
  <c r="H912"/>
  <c r="H913"/>
  <c r="H914"/>
  <c r="H915"/>
  <c r="H916"/>
  <c r="H918"/>
  <c r="H919"/>
  <c r="H920"/>
  <c r="H921"/>
  <c r="H922"/>
  <c r="H923"/>
  <c r="H925"/>
  <c r="H926"/>
  <c r="H927"/>
  <c r="H928"/>
  <c r="H929"/>
  <c r="H930"/>
  <c r="H932"/>
  <c r="H933"/>
  <c r="H934"/>
  <c r="H935"/>
  <c r="H936"/>
  <c r="H937"/>
  <c r="H939"/>
  <c r="H940"/>
  <c r="H941"/>
  <c r="H942"/>
  <c r="H943"/>
  <c r="H944"/>
  <c r="H946"/>
  <c r="H947"/>
  <c r="H948"/>
  <c r="H949"/>
  <c r="H950"/>
  <c r="H951"/>
  <c r="H953"/>
  <c r="H954"/>
  <c r="H955"/>
  <c r="H956"/>
  <c r="H957"/>
  <c r="H958"/>
  <c r="H960"/>
  <c r="H961"/>
  <c r="H962"/>
  <c r="H963"/>
  <c r="H964"/>
  <c r="H965"/>
  <c r="H966"/>
  <c r="H967"/>
  <c r="F25"/>
  <c r="E25"/>
  <c r="F22"/>
  <c r="G22"/>
  <c r="G23"/>
  <c r="F23"/>
  <c r="F17"/>
  <c r="G17"/>
  <c r="E17"/>
  <c r="F959"/>
  <c r="G959"/>
  <c r="E959"/>
  <c r="F952"/>
  <c r="G952"/>
  <c r="E952"/>
  <c r="F945"/>
  <c r="G945"/>
  <c r="E945"/>
  <c r="F938"/>
  <c r="G938"/>
  <c r="E938"/>
  <c r="F931"/>
  <c r="G931"/>
  <c r="E931"/>
  <c r="F924"/>
  <c r="G924"/>
  <c r="E924"/>
  <c r="F917"/>
  <c r="G917"/>
  <c r="E917"/>
  <c r="F910"/>
  <c r="G910"/>
  <c r="E910"/>
  <c r="F903"/>
  <c r="G903"/>
  <c r="E903"/>
  <c r="F896"/>
  <c r="G896"/>
  <c r="E896"/>
  <c r="F889"/>
  <c r="G889"/>
  <c r="E889"/>
  <c r="F882"/>
  <c r="G882"/>
  <c r="E882"/>
  <c r="F875"/>
  <c r="G875"/>
  <c r="E875"/>
  <c r="F866"/>
  <c r="G866"/>
  <c r="E866"/>
  <c r="F857"/>
  <c r="G857"/>
  <c r="E857"/>
  <c r="F848"/>
  <c r="G848"/>
  <c r="E848"/>
  <c r="F839"/>
  <c r="G839"/>
  <c r="E839"/>
  <c r="F830"/>
  <c r="G830"/>
  <c r="E830"/>
  <c r="F823"/>
  <c r="G823"/>
  <c r="E823"/>
  <c r="F816"/>
  <c r="G816"/>
  <c r="E816"/>
  <c r="F809"/>
  <c r="G809"/>
  <c r="E809"/>
  <c r="F802"/>
  <c r="G802"/>
  <c r="E802"/>
  <c r="G20" l="1"/>
  <c r="G16" s="1"/>
  <c r="F20"/>
  <c r="F16" s="1"/>
  <c r="H21"/>
  <c r="H23"/>
  <c r="H18"/>
  <c r="H22"/>
  <c r="H802"/>
  <c r="H809"/>
  <c r="H816"/>
  <c r="H823"/>
  <c r="H830"/>
  <c r="H839"/>
  <c r="H848"/>
  <c r="H857"/>
  <c r="H866"/>
  <c r="H875"/>
  <c r="H882"/>
  <c r="H889"/>
  <c r="H896"/>
  <c r="H903"/>
  <c r="H910"/>
  <c r="H917"/>
  <c r="H924"/>
  <c r="H931"/>
  <c r="H938"/>
  <c r="H945"/>
  <c r="H952"/>
  <c r="H959"/>
  <c r="H17"/>
  <c r="H25"/>
  <c r="H20" l="1"/>
  <c r="E16"/>
  <c r="H16" s="1"/>
  <c r="F793"/>
  <c r="G793"/>
  <c r="E793"/>
  <c r="F784"/>
  <c r="G784"/>
  <c r="E784"/>
  <c r="F775"/>
  <c r="G775"/>
  <c r="E775"/>
  <c r="F766"/>
  <c r="G766"/>
  <c r="E766"/>
  <c r="F757"/>
  <c r="G757"/>
  <c r="E757"/>
  <c r="F748"/>
  <c r="G748"/>
  <c r="E748"/>
  <c r="F741"/>
  <c r="G741"/>
  <c r="E741"/>
  <c r="F734"/>
  <c r="G734"/>
  <c r="E734"/>
  <c r="F727"/>
  <c r="G727"/>
  <c r="E727"/>
  <c r="F720"/>
  <c r="G720"/>
  <c r="E720"/>
  <c r="F713"/>
  <c r="G713"/>
  <c r="E713"/>
  <c r="F706"/>
  <c r="G706"/>
  <c r="E706"/>
  <c r="F699"/>
  <c r="G699"/>
  <c r="E699"/>
  <c r="F690"/>
  <c r="G690"/>
  <c r="E690"/>
  <c r="F683"/>
  <c r="G683"/>
  <c r="E683"/>
  <c r="F676"/>
  <c r="G676"/>
  <c r="E676"/>
  <c r="F669"/>
  <c r="G669"/>
  <c r="E669"/>
  <c r="F662"/>
  <c r="G662"/>
  <c r="E662"/>
  <c r="F655"/>
  <c r="G655"/>
  <c r="E655"/>
  <c r="F648"/>
  <c r="G648"/>
  <c r="E648"/>
  <c r="F641"/>
  <c r="G641"/>
  <c r="E641"/>
  <c r="F634"/>
  <c r="G634"/>
  <c r="E634"/>
  <c r="F627"/>
  <c r="G627"/>
  <c r="E627"/>
  <c r="F620"/>
  <c r="G620"/>
  <c r="E620"/>
  <c r="F613"/>
  <c r="G613"/>
  <c r="E613"/>
  <c r="F606"/>
  <c r="G606"/>
  <c r="E606"/>
  <c r="F599"/>
  <c r="G599"/>
  <c r="E599"/>
  <c r="F592"/>
  <c r="G592"/>
  <c r="E592"/>
  <c r="F585"/>
  <c r="G585"/>
  <c r="E585"/>
  <c r="F578"/>
  <c r="G578"/>
  <c r="E578"/>
  <c r="F571"/>
  <c r="G571"/>
  <c r="E571"/>
  <c r="F564"/>
  <c r="G564"/>
  <c r="E564"/>
  <c r="F557"/>
  <c r="G557"/>
  <c r="E557"/>
  <c r="F550"/>
  <c r="G550"/>
  <c r="E550"/>
  <c r="F543"/>
  <c r="G543"/>
  <c r="F536"/>
  <c r="G536"/>
  <c r="E543"/>
  <c r="E536"/>
  <c r="E529"/>
  <c r="H529" s="1"/>
  <c r="F522"/>
  <c r="G522"/>
  <c r="E522"/>
  <c r="F515"/>
  <c r="G515"/>
  <c r="F508"/>
  <c r="G508"/>
  <c r="F501"/>
  <c r="G501"/>
  <c r="E515"/>
  <c r="E508"/>
  <c r="E501"/>
  <c r="F494"/>
  <c r="G494"/>
  <c r="E494"/>
  <c r="F487"/>
  <c r="G487"/>
  <c r="E487"/>
  <c r="F480"/>
  <c r="G480"/>
  <c r="E480"/>
  <c r="F473"/>
  <c r="G473"/>
  <c r="E473"/>
  <c r="F466"/>
  <c r="G466"/>
  <c r="E466"/>
  <c r="F459"/>
  <c r="G459"/>
  <c r="E459"/>
  <c r="F452"/>
  <c r="G452"/>
  <c r="E452"/>
  <c r="F445"/>
  <c r="G445"/>
  <c r="E445"/>
  <c r="F438"/>
  <c r="G438"/>
  <c r="E438"/>
  <c r="F431"/>
  <c r="G431"/>
  <c r="E431"/>
  <c r="F424"/>
  <c r="G424"/>
  <c r="E424"/>
  <c r="F417"/>
  <c r="G417"/>
  <c r="E417"/>
  <c r="F410"/>
  <c r="G410"/>
  <c r="E410"/>
  <c r="F403"/>
  <c r="G403"/>
  <c r="E403"/>
  <c r="F396"/>
  <c r="G396"/>
  <c r="E396"/>
  <c r="F389"/>
  <c r="G389"/>
  <c r="E389"/>
  <c r="H389" l="1"/>
  <c r="H403"/>
  <c r="H417"/>
  <c r="H431"/>
  <c r="H445"/>
  <c r="H459"/>
  <c r="H473"/>
  <c r="H487"/>
  <c r="H501"/>
  <c r="H515"/>
  <c r="H543"/>
  <c r="H557"/>
  <c r="H571"/>
  <c r="H585"/>
  <c r="H599"/>
  <c r="H613"/>
  <c r="H627"/>
  <c r="H641"/>
  <c r="H655"/>
  <c r="H669"/>
  <c r="H683"/>
  <c r="H699"/>
  <c r="H713"/>
  <c r="H727"/>
  <c r="H741"/>
  <c r="H757"/>
  <c r="H775"/>
  <c r="H793"/>
  <c r="H396"/>
  <c r="H410"/>
  <c r="H424"/>
  <c r="H438"/>
  <c r="H452"/>
  <c r="H466"/>
  <c r="H480"/>
  <c r="H494"/>
  <c r="H508"/>
  <c r="H522"/>
  <c r="H536"/>
  <c r="H550"/>
  <c r="H564"/>
  <c r="H578"/>
  <c r="H592"/>
  <c r="H606"/>
  <c r="H620"/>
  <c r="H634"/>
  <c r="H648"/>
  <c r="H662"/>
  <c r="H676"/>
  <c r="H690"/>
  <c r="H706"/>
  <c r="H720"/>
  <c r="H734"/>
  <c r="H748"/>
  <c r="H766"/>
  <c r="H784"/>
  <c r="F382"/>
  <c r="G382"/>
  <c r="E382"/>
  <c r="F375"/>
  <c r="G375"/>
  <c r="E375"/>
  <c r="F368"/>
  <c r="G368"/>
  <c r="E368"/>
  <c r="F361"/>
  <c r="G361"/>
  <c r="E361"/>
  <c r="F352"/>
  <c r="G352"/>
  <c r="E352"/>
  <c r="F343"/>
  <c r="G343"/>
  <c r="E343"/>
  <c r="F334"/>
  <c r="G334"/>
  <c r="E334"/>
  <c r="F325"/>
  <c r="G325"/>
  <c r="E325"/>
  <c r="F316"/>
  <c r="G316"/>
  <c r="E316"/>
  <c r="F307"/>
  <c r="G307"/>
  <c r="E307"/>
  <c r="H307" l="1"/>
  <c r="H325"/>
  <c r="H343"/>
  <c r="H361"/>
  <c r="H316"/>
  <c r="H334"/>
  <c r="H352"/>
  <c r="H368"/>
  <c r="H382"/>
  <c r="H375"/>
  <c r="F298"/>
  <c r="G298"/>
  <c r="E298"/>
  <c r="E289"/>
  <c r="F289"/>
  <c r="G289"/>
  <c r="F280"/>
  <c r="G280"/>
  <c r="E280"/>
  <c r="F271"/>
  <c r="G271"/>
  <c r="E271"/>
  <c r="F262"/>
  <c r="G262"/>
  <c r="E262"/>
  <c r="F253"/>
  <c r="G253"/>
  <c r="E253"/>
  <c r="F244"/>
  <c r="G244"/>
  <c r="E244"/>
  <c r="F235"/>
  <c r="G235"/>
  <c r="E235"/>
  <c r="E226"/>
  <c r="H226" s="1"/>
  <c r="F217"/>
  <c r="G217"/>
  <c r="E217"/>
  <c r="F208"/>
  <c r="G208"/>
  <c r="E208"/>
  <c r="F201"/>
  <c r="G201"/>
  <c r="E201"/>
  <c r="F194"/>
  <c r="G194"/>
  <c r="E194"/>
  <c r="F187"/>
  <c r="G187"/>
  <c r="E187"/>
  <c r="F180"/>
  <c r="G180"/>
  <c r="E180"/>
  <c r="F173"/>
  <c r="G173"/>
  <c r="E173"/>
  <c r="F166"/>
  <c r="G166"/>
  <c r="E166"/>
  <c r="F159"/>
  <c r="G159"/>
  <c r="E159"/>
  <c r="F152"/>
  <c r="G152"/>
  <c r="E152"/>
  <c r="F145"/>
  <c r="G145"/>
  <c r="E145"/>
  <c r="F138"/>
  <c r="G138"/>
  <c r="E138"/>
  <c r="F131"/>
  <c r="G131"/>
  <c r="E131"/>
  <c r="F124"/>
  <c r="G124"/>
  <c r="E124"/>
  <c r="F117"/>
  <c r="G117"/>
  <c r="E117"/>
  <c r="F110"/>
  <c r="G110"/>
  <c r="E110"/>
  <c r="F103"/>
  <c r="G103"/>
  <c r="E103"/>
  <c r="F96"/>
  <c r="G96"/>
  <c r="E96"/>
  <c r="F89"/>
  <c r="G89"/>
  <c r="E89"/>
  <c r="F82"/>
  <c r="G82"/>
  <c r="E82"/>
  <c r="F75"/>
  <c r="G75"/>
  <c r="E75"/>
  <c r="F68"/>
  <c r="G68"/>
  <c r="E68"/>
  <c r="F61"/>
  <c r="G61"/>
  <c r="E61"/>
  <c r="F54"/>
  <c r="G54"/>
  <c r="E54"/>
  <c r="F47"/>
  <c r="G47"/>
  <c r="E47"/>
  <c r="F40"/>
  <c r="G40"/>
  <c r="E40"/>
  <c r="F33"/>
  <c r="G33"/>
  <c r="E33"/>
  <c r="F26"/>
  <c r="G26"/>
  <c r="E26"/>
  <c r="H33" l="1"/>
  <c r="H47"/>
  <c r="H61"/>
  <c r="H75"/>
  <c r="H89"/>
  <c r="H103"/>
  <c r="H117"/>
  <c r="H145"/>
  <c r="H235"/>
  <c r="H253"/>
  <c r="H271"/>
  <c r="H217"/>
  <c r="H26"/>
  <c r="H40"/>
  <c r="H54"/>
  <c r="H68"/>
  <c r="H82"/>
  <c r="H96"/>
  <c r="H110"/>
  <c r="H124"/>
  <c r="H138"/>
  <c r="H152"/>
  <c r="H166"/>
  <c r="H180"/>
  <c r="H194"/>
  <c r="H208"/>
  <c r="H131"/>
  <c r="H159"/>
  <c r="H173"/>
  <c r="H187"/>
  <c r="H201"/>
  <c r="H289"/>
  <c r="H244"/>
  <c r="H262"/>
  <c r="H280"/>
  <c r="H298"/>
</calcChain>
</file>

<file path=xl/sharedStrings.xml><?xml version="1.0" encoding="utf-8"?>
<sst xmlns="http://schemas.openxmlformats.org/spreadsheetml/2006/main" count="1474" uniqueCount="215">
  <si>
    <t>(наименование инвестиционной программы)</t>
  </si>
  <si>
    <t>отчетный год</t>
  </si>
  <si>
    <t>Цель ивестиционной программы</t>
  </si>
  <si>
    <t>начало</t>
  </si>
  <si>
    <t>окончание</t>
  </si>
  <si>
    <t>Потребности в финансовых средствах, необходимых для реализации ивестиционной программы, тыс. руб.</t>
  </si>
  <si>
    <t>на весь период реализации</t>
  </si>
  <si>
    <t>в том числе</t>
  </si>
  <si>
    <t>по годам</t>
  </si>
  <si>
    <t>2011год</t>
  </si>
  <si>
    <t>2012год</t>
  </si>
  <si>
    <t>2013год</t>
  </si>
  <si>
    <t>по мероприятиям</t>
  </si>
  <si>
    <t>Источники финансирования инвестиционной программы, тыс. руб.</t>
  </si>
  <si>
    <t>Использование инвестиционных средств, тыс. рублей</t>
  </si>
  <si>
    <t>Всего за отчетный год</t>
  </si>
  <si>
    <t>в том числе по кварталам</t>
  </si>
  <si>
    <t>II квартал</t>
  </si>
  <si>
    <t>III квартал</t>
  </si>
  <si>
    <t>IV квартал</t>
  </si>
  <si>
    <t>I  квартал</t>
  </si>
  <si>
    <t>Изменение технико-экономических показателей</t>
  </si>
  <si>
    <t>Наименование показателя</t>
  </si>
  <si>
    <t>Единица измерения</t>
  </si>
  <si>
    <t>Количество</t>
  </si>
  <si>
    <t>СТ-ИП (отчет)</t>
  </si>
  <si>
    <t>ИТОГО</t>
  </si>
  <si>
    <t>амортизация</t>
  </si>
  <si>
    <t>прибыль( без учета налога на прибыль)</t>
  </si>
  <si>
    <t>за счет платы за подключение (без учета налога на прибыль)</t>
  </si>
  <si>
    <t xml:space="preserve">бюджетные источники </t>
  </si>
  <si>
    <t>прочие</t>
  </si>
  <si>
    <t>за счет инвестиционной надбавки   ( без учета налога  на прибыль)</t>
  </si>
  <si>
    <t>р/с Ульянка  от ТК-2 до ТК-2а</t>
  </si>
  <si>
    <t>2 Главная т/м от ТК-74а до ТК-70</t>
  </si>
  <si>
    <t>р/с Конная от ТК-60 до НО</t>
  </si>
  <si>
    <t>1 Главная т/м от ТК-5 до ТК-8</t>
  </si>
  <si>
    <t>р/с Старорусская от Суворовского пр. до ТК-25</t>
  </si>
  <si>
    <t>Театральная т/м от ЭС-3 до пдв.Фонтанки 98</t>
  </si>
  <si>
    <t>Московская т/м от НО-20 до ТК-60</t>
  </si>
  <si>
    <t>2-я Южная т/м от ТК-32 до ТК-33 (пересечка пр. Ю.Гагарина в створе ул. Бассейная)</t>
  </si>
  <si>
    <t>р/с Будапештская  от ТК-48 (Фрунзенской т/м ) до ТК-56</t>
  </si>
  <si>
    <t>р/с Наличная от ТК-1 до Пав.15 (Наличной т/м)</t>
  </si>
  <si>
    <t>р/с Тучков пер. от ТК-8а р/с по Большому пр. до пдв.д.4 по Тучкову пер.</t>
  </si>
  <si>
    <t>р/с Нахимова от ТК-6 до границы работ у ТК-60</t>
  </si>
  <si>
    <t>р/с Сенная от ТК-800 до подвала д..Мойки 64</t>
  </si>
  <si>
    <t>р/с Кв. 117-119 "от узел А до ТК-63 (без пересечки Измайловского пр.)"</t>
  </si>
  <si>
    <t>р/с Лермонтовская от ТК-63 до ТК-70</t>
  </si>
  <si>
    <t>р/с Псковская от ТК-4 до подвала д. 115 по ул. Римского-Корсакова</t>
  </si>
  <si>
    <t>р/с Эрмитажа от ТК-8 до ТК-13</t>
  </si>
  <si>
    <t>р/с кв. 126 от ТК-1 до ТК-2</t>
  </si>
  <si>
    <t>р/с Трефолева от ТК-21 (Северной т/м ТЭЦ-14) до НО-1 (пересечка ул.М.Говорова)</t>
  </si>
  <si>
    <t>р/с Прилукская от Пав.1 (Куйбышевской т/м) до ТК-2</t>
  </si>
  <si>
    <t>р/с Космонавтов от ТК-38 (2 Южной т/м) до ТК-6 (с учетом прокладки кабеля)</t>
  </si>
  <si>
    <t>Северная т/м ТЭЦ-14 (Аларчин  мост)</t>
  </si>
  <si>
    <t>р/с Ярославская по территории Консульства Великобритании</t>
  </si>
  <si>
    <t>р/с Арсенальная от ТК-34 до ТК-37</t>
  </si>
  <si>
    <t>Куйбышевская т/м от Рыбинской ул. до ТК-8</t>
  </si>
  <si>
    <t xml:space="preserve">р/с Невская от ТК-146 до ТК-217 </t>
  </si>
  <si>
    <t>1 перемычка от ТК-19 (1-я Главная т/м) до ТК-25 (р/с Старорусская)</t>
  </si>
  <si>
    <t>− налог на прибыль</t>
  </si>
  <si>
    <t>2 Главная т/м  от ЭС до ТК-8</t>
  </si>
  <si>
    <t>р/с Ярославская от ТК-13 до ТК-164</t>
  </si>
  <si>
    <t>Перемычка между Московской т/м 
и р/с Космонавтов</t>
  </si>
  <si>
    <t>2 Южная т/м ТК-56а</t>
  </si>
  <si>
    <t>р/с Кондратьевская от ТК-10 (Полюстровской т/м) до ТК-6</t>
  </si>
  <si>
    <t>р/с Воронежская от ТК-6 до ТК-9</t>
  </si>
  <si>
    <t>р/с Варшавская от ТК-20 до ТК-25, УВВ-20А, УВВ-22А</t>
  </si>
  <si>
    <t>т/ввод от ТК-4 р/с М.Жукова направо до Абонентская ТК-А</t>
  </si>
  <si>
    <t>Реконструкция участка р/с 14-15 линия ТК-98 (вкл.) и строительство нового ввода</t>
  </si>
  <si>
    <t>р/с Наличная ТК-58</t>
  </si>
  <si>
    <t>р/с 6-7 линия УВВ-140а взамен существующего</t>
  </si>
  <si>
    <t>р/с Рабочая новый УВВ-1 около НО (в 47,8 м от ТК-4 (р/с Писарева)</t>
  </si>
  <si>
    <t>р/с Кронштадтская от ТК-2 (Северной т/м ТЭЦ-14  до ТК-1)</t>
  </si>
  <si>
    <t>р/с Кронштадтская от УВВ между ТК-2А и ТК-2 (Северной т/м ТЭЦ-14) до врезки в сущ. р/с</t>
  </si>
  <si>
    <t>р/с по Московскому пр. ТК-11</t>
  </si>
  <si>
    <t>ПИР для реконструкция внутриквартальных тепловых сетей</t>
  </si>
  <si>
    <t>Реконструкция ЦТП ул.Морская наб., д.41, лит.Б</t>
  </si>
  <si>
    <t>Реконструкция ЦТП ул.Г.Симоняка, д.10 корп.2 лит.А</t>
  </si>
  <si>
    <t>Реконструкция ЦТП ул.Бухарестская д.116, к.2, лит.А</t>
  </si>
  <si>
    <t>Реконструкция ЦТП ул.М.Казакова д.5 к.3 лит.В</t>
  </si>
  <si>
    <t>НПС "Обуховская" с административно-производственным комплексом для 7 эксплуатационного района</t>
  </si>
  <si>
    <t>Перемычка по пр.Народного Ополчения от 3 Южной т/м до Ленинского пр.</t>
  </si>
  <si>
    <t>Переключение потребителей 1-ой Кировской котельной от Пав.2 3 Южной т/м</t>
  </si>
  <si>
    <t xml:space="preserve">Строительство выводов на Сенную и Апраксинскую т/м в створе Введенского канала от НПС "Введенская" </t>
  </si>
  <si>
    <t>Софийская т/м от ТК-10 до соединения с сетями р/с Софийская</t>
  </si>
  <si>
    <t>Соединение Рыбацкой т/м с новыми выводами Софийской т/м ТЭЦ-22</t>
  </si>
  <si>
    <t xml:space="preserve">т/м Обуховская </t>
  </si>
  <si>
    <t>ПИР для реконструкции тепловых сетей будущих периодов</t>
  </si>
  <si>
    <t>Реализация проекта 5 очереди информационно-аналитической системы - «оценки эксплуатационного ресурса трубопроводов (ИАС-ОЭРТ)</t>
  </si>
  <si>
    <t>Развитие работ по АСУСЭ, АСВИП</t>
  </si>
  <si>
    <t>Окончание работ 2010 г. По внедрению ГИС ТС</t>
  </si>
  <si>
    <t>Внедрение системы профессиональной технологической связи ПАСС</t>
  </si>
  <si>
    <t>Внедрение системы записи, оперативных переговоров районных диспетчерских служб</t>
  </si>
  <si>
    <t>Приобретение и внедрение лицензионного ПО</t>
  </si>
  <si>
    <t>Приобретение и внедрение информационной системы управления техническим обслуживанием и ремонтом технического оборудования НПС и ЦТП</t>
  </si>
  <si>
    <t>Реконструкция здания для размещения персонала 1-го района</t>
  </si>
  <si>
    <t>Электроснабжение административного здания 8-го эксплуатационного района по постоянной схеме</t>
  </si>
  <si>
    <t>Реконструкция здания для размещения персонала 3-го района</t>
  </si>
  <si>
    <t>Реконструкция водопровода и канализации ул.Варшавская д.9/2</t>
  </si>
  <si>
    <t>ПИР электроснабжения на павильоны, тепловые камеры, дренажные насосные и УЭХЗ в объеме, необходимом для заключения договора с гарантированным поставщиком электроэнергии</t>
  </si>
  <si>
    <t>Получение согласований
рабочих проектов в городских организациях, топогеодезическая
съёмка для разработки рабочих проектов по кап.строительству и реконструкции тепловых сетей</t>
  </si>
  <si>
    <t xml:space="preserve">Выкуп тепловых сетей </t>
  </si>
  <si>
    <t>р/с Космонавтов от ТК-6 до ТК-11</t>
  </si>
  <si>
    <t>Московская т/м от ТК-60 до ТК-64</t>
  </si>
  <si>
    <t>Московская т/м от ТК-33 до ТК-35</t>
  </si>
  <si>
    <t>Северная т/м ТЭЦ-15 от УВВ-138 до ТК-146 с пересечкой 12-й Красноармейской ул.</t>
  </si>
  <si>
    <t>Перемычка по пл.Пролетарской Диктатуры от р/с Невская до р/с Ярославская</t>
  </si>
  <si>
    <t>Фрунзенская т/м от ТК-8 до ТК-15</t>
  </si>
  <si>
    <t>Мероприятия  по развитию АСУП, КИС, ИТ и средств связи</t>
  </si>
  <si>
    <t>т/м Суздальская (реконструкция опор)</t>
  </si>
  <si>
    <t>НПС "Парусная"</t>
  </si>
  <si>
    <t>Строительство узла врезки около НО-20 Пороховской т/м</t>
  </si>
  <si>
    <t>Строительство новой ТК на вводе от ТК-6 р/с Кондратьевская</t>
  </si>
  <si>
    <t>Реконструкция ТК-8 р/с Обуховской обороны с устройством нового ввода</t>
  </si>
  <si>
    <t>Реконструкция участка р/с кв. 117-119 в районе ТК-69 с устройством нового ввода</t>
  </si>
  <si>
    <t>р/с Октябрьская от Народной ул. до ТК-15</t>
  </si>
  <si>
    <t>Фрунзенская т/м от ТК-15 до ТК-20</t>
  </si>
  <si>
    <t>Фрунзенская т/м от пр.3 до ТК-8</t>
  </si>
  <si>
    <t>Фрунзенская т/м от ТК-20 до ТК-37</t>
  </si>
  <si>
    <t>Реконструкция участка теплового ввода от ТК-44Б III Главной т/м и строительство нового т/ввода</t>
  </si>
  <si>
    <t>Реконструкция т/ввода из ТК-99 т/м Театральная и строительство нового т/ввода</t>
  </si>
  <si>
    <t>Реконструкция  участка Театральной т/м от быв. ТК-105 до ТК-1  (вкл) (быв. р/с Бородинская) и строительство нового т/ввода</t>
  </si>
  <si>
    <t>Реконструкция  Центральной перемычки от УВВ (быв. ТК-120)  до  ТК-120А (вкл.) и строительство нового т/ввода</t>
  </si>
  <si>
    <t>Р/с Новоселов от ул.Народной до ТК-11</t>
  </si>
  <si>
    <t>р/с кв.15 от ТК-16 до ТК-19а</t>
  </si>
  <si>
    <t>р/с Кировская от врезки в т/м 2-я Главная до "воздушка" к к-ту им. Кирова</t>
  </si>
  <si>
    <t>р/с Будапештская от ТК-56 до НО за ТК-62</t>
  </si>
  <si>
    <t>р/с Бухарестская от ТК-3а  до ТК-8 (р/с кв. 23-24)</t>
  </si>
  <si>
    <t>р/с Северная от ТК-35 до ТК-41</t>
  </si>
  <si>
    <t>р/с Шлиссельбургская от ТК-10 (Рыбацкой) до ТК-1</t>
  </si>
  <si>
    <t>р/с кв.9 от ТК-6 до ТК-8</t>
  </si>
  <si>
    <t>Рыбацкая т/м от ТК-7а до ТК-10</t>
  </si>
  <si>
    <t>Московская т/м от НПС "Московская" до ул.Димитрова</t>
  </si>
  <si>
    <t>р/с Белградская от ТК-15а до ТК-20</t>
  </si>
  <si>
    <t>р/с Белградская ТК-20 до ТК-23</t>
  </si>
  <si>
    <t>Приморская т/м от Пав.1 до ТК-8 (1 этап - участок от ТК-6 до ТК-7)</t>
  </si>
  <si>
    <t>Реконструкция ЦТП ул.М.Казакова д.12 к.3 лит.Б</t>
  </si>
  <si>
    <t>Всего по передаче тепловой энергии по Санкт-Петербургу</t>
  </si>
  <si>
    <t xml:space="preserve">амортизация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</si>
  <si>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</si>
  <si>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</si>
  <si>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</si>
  <si>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</si>
  <si>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</si>
  <si>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</si>
  <si>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</si>
  <si>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</si>
  <si>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</si>
  <si>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</si>
  <si>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</si>
  <si>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</si>
  <si>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</si>
  <si>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</si>
  <si>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</si>
  <si>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</si>
  <si>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Распределительная сеть Завода"Пигмент" от ТК-63 до ТК-25 (распределительная сеть Варшавская, воздушка)</t>
  </si>
  <si>
    <t>р/с Новоселов от д.45до ТК-11 с пересечкой ул.Народная</t>
  </si>
  <si>
    <t>Распределительная сеть 14-15 линии от ТК-90 до ТК-95 реконструкция системы оперативного дистационного контроля</t>
  </si>
  <si>
    <t>Распределительная сеть  М. Бухарестская УВВ-1а</t>
  </si>
  <si>
    <t>Распределительная сеть Замшина, реконструкция узлов врезки на вводе из тепловой камеры-21</t>
  </si>
  <si>
    <t>Распределительная сеть 5-я Красноармейская ТК-59</t>
  </si>
  <si>
    <t>Распределительная сеть Театральная т/в от ТК-200 на уч. врезки в подв. 82 по наб.реки Мойки  до места врезки на строящийся об. в подвале д.84, наб. рки Мойки</t>
  </si>
  <si>
    <t>Распределительная  сеть Сенная от УВВ пер. Гривцова д.10, внутридворовая территория между  д.56 Б по наб р.Мойки и д.17/56 по ул. Гороховой  т/в на уч. от Абонентской т/к до строящегося объекта.</t>
  </si>
  <si>
    <t>Выкуп теплового ввода из ТК-116 право распред./сети Фрунзе до первых фланцев первых задвижек  в ИТП д.181 по Московскому пр.</t>
  </si>
  <si>
    <t>Разработка и внедрение информационной системы "Присоединение потребителей теплоэнергии"</t>
  </si>
  <si>
    <t>р/с по наб. р. Фонтанка ввод из ТК-1</t>
  </si>
  <si>
    <t>Северная т/м ТЭЦ-15 от ТК-151б до УК-6 (подающ. труб)</t>
  </si>
  <si>
    <t>р/с 11-12 ввод из ТК-37</t>
  </si>
  <si>
    <t>р/с Жукова от ТК-1 до ТК-2 (подающий трубопровод)</t>
  </si>
  <si>
    <t>Реконструкция узла врезки на вводе от ТК-20 р/с 58-9-10</t>
  </si>
  <si>
    <t>3-я Южная т/м от ТК-34 до ТК-36 (пересечка Ленинского пр. по пр. Стачек)</t>
  </si>
  <si>
    <t>Реконструкция внутриквартальных сетей</t>
  </si>
  <si>
    <r>
      <t xml:space="preserve">за счет платы за подключение, </t>
    </r>
    <r>
      <rPr>
        <i/>
        <sz val="12"/>
        <rFont val="Times New Roman"/>
        <family val="1"/>
        <charset val="204"/>
      </rPr>
      <t>всего</t>
    </r>
  </si>
  <si>
    <t>Повышение надежности работы тепловых сетей</t>
  </si>
  <si>
    <r>
      <t>в том числе</t>
    </r>
    <r>
      <rPr>
        <sz val="12"/>
        <rFont val="Times New Roman"/>
        <family val="2"/>
        <charset val="204"/>
      </rPr>
      <t xml:space="preserve">
- за счет платы за подключение (без учета налога на прибыль)</t>
    </r>
  </si>
  <si>
    <r>
      <t>за счет платы за подключение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color theme="1"/>
        <rFont val="Times New Roman"/>
        <family val="1"/>
        <charset val="204"/>
      </rPr>
      <t>всего</t>
    </r>
  </si>
  <si>
    <t>за счет платы за подключение, всего</t>
  </si>
  <si>
    <t>в том числе
- за счет платы за подключение (без учета налога на прибыль)</t>
  </si>
  <si>
    <r>
      <t>в том числе</t>
    </r>
    <r>
      <rPr>
        <sz val="12"/>
        <rFont val="Times New Roman"/>
        <family val="1"/>
        <charset val="204"/>
      </rPr>
      <t xml:space="preserve">
- за счет платы за подключение (без учета налога на прибыль)</t>
    </r>
  </si>
  <si>
    <t>в том числе:
- за счет платы за подключение (без учета налога на прибыль)</t>
  </si>
  <si>
    <t>− плата ОАО "ТГК-1"  за подключение</t>
  </si>
  <si>
    <t>Автовская т/м от ТК-8 до ТК-11</t>
  </si>
  <si>
    <t>Обустройство помещений для размещения персонала 2- го района по адресу: Новогородская д.6</t>
  </si>
  <si>
    <t>Куйбышевская т/м от ЭС-1 до НО (с пересечкой ул. Рыбинской)</t>
  </si>
  <si>
    <t>Автоматизация ЦТП с сохранением схемы теплоснабжения</t>
  </si>
  <si>
    <t xml:space="preserve">Автоматизация ЦТП с переводом в НСС </t>
  </si>
  <si>
    <t xml:space="preserve">Создание верхнего уровеня АСДУна ЦТП </t>
  </si>
  <si>
    <t>Установка охранной сигнализациина ЦТП</t>
  </si>
  <si>
    <t xml:space="preserve">Модернизация технологических объектов (ПИР+СМР) </t>
  </si>
  <si>
    <t>Мероприятия по повышению качества горячего водоснабжения (анализаторы качества сетевой воды)</t>
  </si>
  <si>
    <t>Мероприятия по понижению уровня грунтовых вод в зоне прохождения тепловых сетей</t>
  </si>
  <si>
    <t xml:space="preserve">Капитальное строительство и реконструкция установок ЭХЗ </t>
  </si>
  <si>
    <t>Предпроектное обследование трубопроводов (методом площадной тепловизионной аэрофотосъемки тепловых сетей и методом ВТД)</t>
  </si>
  <si>
    <t>Развитие системы телеметрического контроля за состоянием схемы теплоснабжения Санкт-Петербурга</t>
  </si>
  <si>
    <t>Приобретение и разработка Программного Обеспечения для решения административно-управленческих задач</t>
  </si>
  <si>
    <t>Оборудование, не требующее монтажа</t>
  </si>
  <si>
    <t xml:space="preserve">Получение разрешений в ОАО «Ленэнерго» на электрическую мощность для подключения технологических объектов </t>
  </si>
  <si>
    <t xml:space="preserve">Восстановление благоустройства на объектах Инвестиционной программы прошлых лет </t>
  </si>
  <si>
    <t xml:space="preserve">Мероприятия по защите тепловых сетей от вредного влияния внешних факторов </t>
  </si>
  <si>
    <t>Реконструкция (модернизация) ЦТП</t>
  </si>
  <si>
    <t>Строительство и реконструкция административно-производственных зданий и сооружений</t>
  </si>
  <si>
    <t>ПИР будущих лет для подключения новых потребителей</t>
  </si>
  <si>
    <t>Реконструкция тепловых сетей для подключения новых потребителей</t>
  </si>
  <si>
    <t>п.м.труб</t>
  </si>
  <si>
    <t>протяженность</t>
  </si>
  <si>
    <t xml:space="preserve"> Повышение надежности работы тепловых сетей</t>
  </si>
  <si>
    <t xml:space="preserve"> Устранение технологических ограничений для обеспечения подключения новых потребителей</t>
  </si>
  <si>
    <t>Устранение технологических ограничений для обеспечения подключения новых потребителей</t>
  </si>
  <si>
    <t xml:space="preserve">Повышение надежности </t>
  </si>
  <si>
    <t>Повышение надежности</t>
  </si>
  <si>
    <t>Выкуп участка  р/с Охтинская от врезки 3 до ТК-3 (т/с от узла врезки 3 у НО-8 до УТ-3 вкл)</t>
  </si>
  <si>
    <t xml:space="preserve">Информация об отчете о реализации инвестиционной программы  </t>
  </si>
  <si>
    <t>ОАО"Теплосеть Санкт-Петербурга"</t>
  </si>
  <si>
    <t>Сроки реализации инвестиционной программы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</si>
</sst>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7">
    <font>
      <sz val="12"/>
      <color theme="1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i/>
      <sz val="12"/>
      <name val="Times New Roman"/>
      <family val="2"/>
      <charset val="204"/>
    </font>
    <font>
      <sz val="12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9">
    <xf numFmtId="0" fontId="0" fillId="0" borderId="0" xfId="0"/>
    <xf numFmtId="49" fontId="0" fillId="0" borderId="0" xfId="0" applyNumberFormat="1" applyAlignment="1">
      <alignment horizontal="center" vertical="center" wrapText="1"/>
    </xf>
    <xf numFmtId="4" fontId="0" fillId="0" borderId="0" xfId="0" applyNumberFormat="1"/>
    <xf numFmtId="0" fontId="2" fillId="0" borderId="0" xfId="0" applyFont="1"/>
    <xf numFmtId="4" fontId="0" fillId="0" borderId="1" xfId="0" applyNumberFormat="1" applyBorder="1"/>
    <xf numFmtId="0" fontId="0" fillId="0" borderId="0" xfId="0"/>
    <xf numFmtId="0" fontId="0" fillId="0" borderId="0" xfId="0"/>
    <xf numFmtId="49" fontId="0" fillId="0" borderId="0" xfId="0" applyNumberFormat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4" fontId="7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4" fontId="2" fillId="3" borderId="10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164" fontId="16" fillId="0" borderId="19" xfId="0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 wrapText="1"/>
    </xf>
    <xf numFmtId="164" fontId="16" fillId="0" borderId="19" xfId="1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horizontal="center" vertical="center" wrapText="1"/>
    </xf>
    <xf numFmtId="4" fontId="2" fillId="3" borderId="26" xfId="0" applyNumberFormat="1" applyFont="1" applyFill="1" applyBorder="1" applyAlignment="1">
      <alignment horizontal="center" vertical="center" wrapText="1"/>
    </xf>
    <xf numFmtId="4" fontId="2" fillId="3" borderId="27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0" fillId="0" borderId="5" xfId="0" applyNumberFormat="1" applyBorder="1"/>
    <xf numFmtId="164" fontId="4" fillId="3" borderId="21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4" fontId="15" fillId="0" borderId="2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16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164" fontId="6" fillId="0" borderId="1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/>
    <xf numFmtId="4" fontId="7" fillId="0" borderId="16" xfId="0" applyNumberFormat="1" applyFont="1" applyBorder="1"/>
    <xf numFmtId="4" fontId="0" fillId="0" borderId="1" xfId="0" applyNumberFormat="1" applyFill="1" applyBorder="1"/>
    <xf numFmtId="49" fontId="8" fillId="0" borderId="39" xfId="0" applyNumberFormat="1" applyFont="1" applyBorder="1" applyAlignment="1">
      <alignment vertical="center" wrapText="1"/>
    </xf>
    <xf numFmtId="0" fontId="4" fillId="3" borderId="36" xfId="1" applyFont="1" applyFill="1" applyBorder="1" applyAlignment="1">
      <alignment vertical="center" wrapText="1"/>
    </xf>
    <xf numFmtId="0" fontId="6" fillId="0" borderId="37" xfId="1" applyFont="1" applyFill="1" applyBorder="1" applyAlignment="1">
      <alignment vertical="center" wrapText="1"/>
    </xf>
    <xf numFmtId="49" fontId="7" fillId="0" borderId="37" xfId="0" applyNumberFormat="1" applyFont="1" applyBorder="1" applyAlignment="1">
      <alignment vertical="center" wrapText="1"/>
    </xf>
    <xf numFmtId="49" fontId="15" fillId="0" borderId="37" xfId="0" applyNumberFormat="1" applyFont="1" applyBorder="1" applyAlignment="1">
      <alignment vertical="center" wrapText="1"/>
    </xf>
    <xf numFmtId="0" fontId="16" fillId="0" borderId="37" xfId="1" applyFont="1" applyFill="1" applyBorder="1" applyAlignment="1">
      <alignment vertical="center" wrapText="1"/>
    </xf>
    <xf numFmtId="49" fontId="7" fillId="0" borderId="38" xfId="0" applyNumberFormat="1" applyFont="1" applyBorder="1" applyAlignment="1">
      <alignment vertical="center" wrapText="1"/>
    </xf>
    <xf numFmtId="49" fontId="2" fillId="3" borderId="40" xfId="0" applyNumberFormat="1" applyFont="1" applyFill="1" applyBorder="1" applyAlignment="1">
      <alignment vertical="center" wrapText="1"/>
    </xf>
    <xf numFmtId="49" fontId="0" fillId="0" borderId="37" xfId="0" applyNumberFormat="1" applyFont="1" applyBorder="1" applyAlignment="1">
      <alignment vertical="center" wrapText="1"/>
    </xf>
    <xf numFmtId="49" fontId="2" fillId="3" borderId="37" xfId="0" applyNumberFormat="1" applyFont="1" applyFill="1" applyBorder="1" applyAlignment="1">
      <alignment vertical="center" wrapText="1"/>
    </xf>
    <xf numFmtId="0" fontId="14" fillId="0" borderId="37" xfId="1" applyFont="1" applyFill="1" applyBorder="1" applyAlignment="1">
      <alignment vertical="center" wrapText="1"/>
    </xf>
    <xf numFmtId="0" fontId="10" fillId="0" borderId="37" xfId="1" applyFont="1" applyFill="1" applyBorder="1" applyAlignment="1">
      <alignment vertical="center" wrapText="1"/>
    </xf>
    <xf numFmtId="0" fontId="9" fillId="0" borderId="37" xfId="1" applyFont="1" applyFill="1" applyBorder="1" applyAlignment="1">
      <alignment vertical="center" wrapText="1"/>
    </xf>
    <xf numFmtId="49" fontId="0" fillId="0" borderId="38" xfId="0" applyNumberFormat="1" applyFont="1" applyBorder="1" applyAlignment="1">
      <alignment vertical="center" wrapText="1"/>
    </xf>
    <xf numFmtId="14" fontId="0" fillId="0" borderId="0" xfId="0" applyNumberFormat="1"/>
    <xf numFmtId="14" fontId="13" fillId="0" borderId="0" xfId="0" applyNumberFormat="1" applyFont="1"/>
    <xf numFmtId="14" fontId="2" fillId="0" borderId="9" xfId="0" applyNumberFormat="1" applyFont="1" applyBorder="1" applyAlignment="1">
      <alignment horizontal="center" vertical="center" wrapText="1"/>
    </xf>
    <xf numFmtId="14" fontId="2" fillId="0" borderId="29" xfId="0" applyNumberFormat="1" applyFont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14" fontId="6" fillId="0" borderId="2" xfId="1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49" fontId="0" fillId="0" borderId="21" xfId="0" applyNumberFormat="1" applyBorder="1" applyAlignment="1">
      <alignment horizontal="left" vertical="center" wrapText="1"/>
    </xf>
    <xf numFmtId="49" fontId="0" fillId="0" borderId="22" xfId="0" applyNumberForma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25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9" fontId="0" fillId="0" borderId="34" xfId="0" applyNumberFormat="1" applyBorder="1" applyAlignment="1">
      <alignment horizontal="left" vertical="center" wrapText="1"/>
    </xf>
    <xf numFmtId="49" fontId="0" fillId="0" borderId="19" xfId="0" applyNumberForma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</cellXfs>
  <cellStyles count="2">
    <cellStyle name="Обычный" xfId="0" builtinId="0"/>
    <cellStyle name="Обычный_форма 1_финансиров-я програм кап вложений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76"/>
  <sheetViews>
    <sheetView showZeros="0" tabSelected="1" view="pageBreakPreview" zoomScale="80" zoomScaleNormal="80" zoomScaleSheetLayoutView="80" workbookViewId="0">
      <selection activeCell="C16" sqref="C16:C25"/>
    </sheetView>
  </sheetViews>
  <sheetFormatPr defaultRowHeight="15.75"/>
  <cols>
    <col min="1" max="1" width="18.625" customWidth="1"/>
    <col min="2" max="2" width="11.25" style="107" customWidth="1"/>
    <col min="3" max="3" width="12.125" style="107" customWidth="1"/>
    <col min="4" max="4" width="29.375" style="36" customWidth="1"/>
    <col min="5" max="5" width="14.75" style="2" customWidth="1"/>
    <col min="6" max="6" width="16.375" style="2" customWidth="1"/>
    <col min="7" max="7" width="15.75" style="2" customWidth="1"/>
    <col min="8" max="8" width="15" style="11" bestFit="1" customWidth="1"/>
    <col min="9" max="9" width="25.375" style="19" customWidth="1"/>
    <col min="10" max="10" width="13.875" style="31" bestFit="1" customWidth="1"/>
    <col min="11" max="11" width="16" style="32" customWidth="1"/>
    <col min="12" max="12" width="13.875" style="32" customWidth="1"/>
    <col min="13" max="13" width="14.25" style="32" customWidth="1"/>
    <col min="14" max="14" width="13.375" style="32" customWidth="1"/>
    <col min="15" max="15" width="10.875" style="2" customWidth="1"/>
    <col min="16" max="16" width="10" style="2" customWidth="1"/>
    <col min="17" max="17" width="9" style="2"/>
    <col min="18" max="18" width="9" style="13"/>
  </cols>
  <sheetData>
    <row r="1" spans="1:18">
      <c r="P1" s="178" t="s">
        <v>25</v>
      </c>
      <c r="Q1" s="178"/>
    </row>
    <row r="2" spans="1:18" ht="39" customHeight="1">
      <c r="A2" s="170" t="s">
        <v>212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8" ht="18.75">
      <c r="A3" s="171" t="s">
        <v>213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8" ht="18.75">
      <c r="A4" s="172" t="s">
        <v>0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</row>
    <row r="5" spans="1:18" ht="18.75">
      <c r="A5" s="25"/>
      <c r="B5" s="108"/>
      <c r="C5" s="108"/>
      <c r="D5" s="37"/>
      <c r="E5" s="26"/>
      <c r="F5" s="26"/>
      <c r="G5" s="26"/>
      <c r="H5" s="26"/>
      <c r="I5" s="27"/>
      <c r="J5" s="33"/>
      <c r="K5" s="34"/>
      <c r="L5" s="34"/>
      <c r="M5" s="34"/>
      <c r="N5" s="34"/>
      <c r="O5" s="26"/>
      <c r="P5" s="26"/>
      <c r="Q5" s="26"/>
    </row>
    <row r="6" spans="1:18" ht="18.75">
      <c r="A6" s="170">
        <v>2012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23"/>
    </row>
    <row r="7" spans="1:18" ht="18.75">
      <c r="A7" s="172" t="s">
        <v>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24"/>
    </row>
    <row r="10" spans="1:18" ht="16.5" thickBot="1"/>
    <row r="11" spans="1:18" s="7" customFormat="1" ht="66.75" customHeight="1">
      <c r="A11" s="158" t="s">
        <v>2</v>
      </c>
      <c r="B11" s="161" t="s">
        <v>214</v>
      </c>
      <c r="C11" s="162"/>
      <c r="D11" s="158" t="s">
        <v>5</v>
      </c>
      <c r="E11" s="159"/>
      <c r="F11" s="159"/>
      <c r="G11" s="159"/>
      <c r="H11" s="160"/>
      <c r="I11" s="186" t="s">
        <v>13</v>
      </c>
      <c r="J11" s="190" t="s">
        <v>14</v>
      </c>
      <c r="K11" s="191"/>
      <c r="L11" s="191"/>
      <c r="M11" s="191"/>
      <c r="N11" s="192"/>
      <c r="O11" s="190" t="s">
        <v>21</v>
      </c>
      <c r="P11" s="191"/>
      <c r="Q11" s="192"/>
      <c r="R11" s="14"/>
    </row>
    <row r="12" spans="1:18" s="7" customFormat="1" ht="31.5" customHeight="1">
      <c r="A12" s="173"/>
      <c r="B12" s="163"/>
      <c r="C12" s="164"/>
      <c r="D12" s="173" t="s">
        <v>6</v>
      </c>
      <c r="E12" s="165" t="s">
        <v>7</v>
      </c>
      <c r="F12" s="165"/>
      <c r="G12" s="165"/>
      <c r="H12" s="166"/>
      <c r="I12" s="187"/>
      <c r="J12" s="181" t="s">
        <v>15</v>
      </c>
      <c r="K12" s="189" t="s">
        <v>16</v>
      </c>
      <c r="L12" s="189"/>
      <c r="M12" s="189"/>
      <c r="N12" s="179"/>
      <c r="O12" s="181"/>
      <c r="P12" s="165"/>
      <c r="Q12" s="166"/>
      <c r="R12" s="14"/>
    </row>
    <row r="13" spans="1:18" s="7" customFormat="1" ht="47.25" customHeight="1">
      <c r="A13" s="173"/>
      <c r="B13" s="163" t="s">
        <v>3</v>
      </c>
      <c r="C13" s="164" t="s">
        <v>4</v>
      </c>
      <c r="D13" s="173"/>
      <c r="E13" s="165" t="s">
        <v>8</v>
      </c>
      <c r="F13" s="165"/>
      <c r="G13" s="165"/>
      <c r="H13" s="166" t="s">
        <v>12</v>
      </c>
      <c r="I13" s="187"/>
      <c r="J13" s="181"/>
      <c r="K13" s="189" t="s">
        <v>20</v>
      </c>
      <c r="L13" s="189" t="s">
        <v>17</v>
      </c>
      <c r="M13" s="189" t="s">
        <v>18</v>
      </c>
      <c r="N13" s="179" t="s">
        <v>19</v>
      </c>
      <c r="O13" s="181" t="s">
        <v>22</v>
      </c>
      <c r="P13" s="165" t="s">
        <v>23</v>
      </c>
      <c r="Q13" s="166" t="s">
        <v>24</v>
      </c>
      <c r="R13" s="14"/>
    </row>
    <row r="14" spans="1:18" s="7" customFormat="1" ht="16.5" thickBot="1">
      <c r="A14" s="174"/>
      <c r="B14" s="185"/>
      <c r="C14" s="184"/>
      <c r="D14" s="174"/>
      <c r="E14" s="21" t="s">
        <v>9</v>
      </c>
      <c r="F14" s="21" t="s">
        <v>10</v>
      </c>
      <c r="G14" s="21" t="s">
        <v>11</v>
      </c>
      <c r="H14" s="167"/>
      <c r="I14" s="188"/>
      <c r="J14" s="182"/>
      <c r="K14" s="193"/>
      <c r="L14" s="193"/>
      <c r="M14" s="193"/>
      <c r="N14" s="180"/>
      <c r="O14" s="182"/>
      <c r="P14" s="183"/>
      <c r="Q14" s="167"/>
      <c r="R14" s="14"/>
    </row>
    <row r="15" spans="1:18" s="12" customFormat="1" ht="16.5" thickBot="1">
      <c r="A15" s="79" t="s">
        <v>140</v>
      </c>
      <c r="B15" s="109" t="s">
        <v>141</v>
      </c>
      <c r="C15" s="110" t="s">
        <v>142</v>
      </c>
      <c r="D15" s="85" t="s">
        <v>143</v>
      </c>
      <c r="E15" s="78" t="s">
        <v>144</v>
      </c>
      <c r="F15" s="78" t="s">
        <v>145</v>
      </c>
      <c r="G15" s="78" t="s">
        <v>146</v>
      </c>
      <c r="H15" s="86" t="s">
        <v>147</v>
      </c>
      <c r="I15" s="93" t="s">
        <v>148</v>
      </c>
      <c r="J15" s="80" t="s">
        <v>149</v>
      </c>
      <c r="K15" s="111">
        <v>11</v>
      </c>
      <c r="L15" s="81" t="s">
        <v>150</v>
      </c>
      <c r="M15" s="81" t="s">
        <v>151</v>
      </c>
      <c r="N15" s="82" t="s">
        <v>152</v>
      </c>
      <c r="O15" s="80" t="s">
        <v>153</v>
      </c>
      <c r="P15" s="83" t="s">
        <v>154</v>
      </c>
      <c r="Q15" s="84" t="s">
        <v>155</v>
      </c>
      <c r="R15" s="15"/>
    </row>
    <row r="16" spans="1:18" s="7" customFormat="1" ht="15.75" customHeight="1">
      <c r="A16" s="137"/>
      <c r="B16" s="139"/>
      <c r="C16" s="141"/>
      <c r="D16" s="175" t="s">
        <v>138</v>
      </c>
      <c r="E16" s="28">
        <f>E17+E18+E19+E20+E24+E25</f>
        <v>4386932.68</v>
      </c>
      <c r="F16" s="28">
        <f>F17+F18+F19+F20+F24+F25</f>
        <v>3835566.5300000003</v>
      </c>
      <c r="G16" s="28">
        <f>G17+G18+G19+G20+G24+G25</f>
        <v>3042674.15</v>
      </c>
      <c r="H16" s="59">
        <f>E16+F16+G16</f>
        <v>11265173.359999999</v>
      </c>
      <c r="I16" s="94" t="s">
        <v>26</v>
      </c>
      <c r="J16" s="58">
        <f>J17+J18+J19+J20+J24+J25</f>
        <v>3545810.76</v>
      </c>
      <c r="K16" s="28">
        <f>K17+K18+K19+K20+K24+K25</f>
        <v>469839.03</v>
      </c>
      <c r="L16" s="28">
        <f>L17+L18+L19+L20+L24+L25</f>
        <v>1167648.5</v>
      </c>
      <c r="M16" s="28">
        <f>M17+M18+M19+M20+M24+M25</f>
        <v>1074035.57</v>
      </c>
      <c r="N16" s="59">
        <f>N17+N18+N19+N20+N24+N25</f>
        <v>834287.65999999992</v>
      </c>
      <c r="O16" s="53"/>
      <c r="P16" s="29"/>
      <c r="Q16" s="30"/>
      <c r="R16" s="14"/>
    </row>
    <row r="17" spans="1:18" s="12" customFormat="1" ht="15.75" customHeight="1">
      <c r="A17" s="138"/>
      <c r="B17" s="140"/>
      <c r="C17" s="142"/>
      <c r="D17" s="176"/>
      <c r="E17" s="8">
        <f>SUM(E27,E34,E41,E48,E55,E62,E69,E76,E83,E90,E97,E104,E111,E118,E125,E132,E139,E146,E153,E160,E167,E174,E181,E188,E195,E202,E209,E218,E227,E236,E245,E254,E263,E272,E281,E290,E299,E317,E308,E326,E335,E344,E353,E362,E369,E376,E383,E390,E397,E404,E411,E418,E425,E432,E439,E446,E453,E460,E467,E474,E481,E488,E495,E502,E509,E516,E523,E537,E530,E544,E551,E558,E565,E572,E579,E586,E593,E600,E607,E614,E621,E628,E635,E642,E649,E656,E663,E670,E677,E684,E691,E700,E707,E714,E721,E728,E735,E742,E749,E758,E767,E776,E785,E794,E803,E810,E817,E831,E824,E840,E849,E858,E867,E876,E883,E890,E897,E904,E911,E918,E925,E932,E939,E946,E953,E960)</f>
        <v>1939714</v>
      </c>
      <c r="F17" s="8">
        <f t="shared" ref="F17:G17" si="0">SUM(F27,F34,F41,F48,F55,F62,F69,F76,F83,F90,F97,F104,F111,F118,F125,F132,F139,F146,F153,F160,F167,F174,F181,F188,F195,F202,F209,F218,F227,F236,F245,F254,F263,F272,F281,F290,F299,F317,F308,F326,F335,F344,F353,F362,F369,F376,F383,F390,F397,F404,F411,F418,F425,F432,F439,F446,F453,F460,F467,F474,F481,F488,F495,F502,F509,F516,F523,F537,F530,F544,F551,F558,F565,F572,F579,F586,F593,F600,F607,F614,F621,F628,F635,F642,F649,F656,F663,F670,F677,F684,F691,F700,F707,F714,F721,F728,F735,F742,F749,F758,F767,F776,F785,F794,F803,F810,F817,F831,F824,F840,F849,F858,F867,F876,F883,F890,F897,F904,F911,F918,F925,F932,F939,F946,F953,F960)</f>
        <v>1939714</v>
      </c>
      <c r="G17" s="8">
        <f t="shared" si="0"/>
        <v>2141090.52</v>
      </c>
      <c r="H17" s="61">
        <f t="shared" ref="H17:H70" si="1">E17+F17+G17</f>
        <v>6020518.5199999996</v>
      </c>
      <c r="I17" s="95" t="s">
        <v>139</v>
      </c>
      <c r="J17" s="60">
        <f>SUM(J27,J34,J41,J48,J55,J62,J69,J76,J83,J90,J97,J104,J111,J118,J125,J132,J139,J146,J153,J160,J167,J174,J181,J188,J195,J202,J209,J218,J227,J236,J245,J254,J263,J272,J281,J290,J299,J317,J308,J326,J335,J344,J353,J362,J369,J376,J383,J390,J397,J404,J411,J418,J425,J432,J439,J446,J453,J460,J467,J474,J481,J488,J495,J502,J509,J516,J523,J537,J530,J544,J551,J558,J565,J572,J579,J586,J593,J600,J607,J614,J621,J628,J635,J642,J649,J656,J663,J670,J677,J684,J691,J700,J707,J714,J721,J728,J735,J742,J749,J758,J767,J776,J785,J794,J803,J810,J817,J831,J824,J840,J849,J858,J867,J876,J883,J890,J897,J904,J911,J918,J925,J932,J939,J946,J953,J960,J969,J976,J983,J990,J997,J1004,J1011,J1018,J1025,J1032,J1039,J1046,J1053,J1060,J1067,J1074,J1081)</f>
        <v>1934435.3099999994</v>
      </c>
      <c r="K17" s="8">
        <f t="shared" ref="K17:N17" si="2">SUM(K27,K34,K41,K48,K55,K62,K69,K76,K83,K90,K97,K104,K111,K118,K125,K132,K139,K146,K153,K160,K167,K174,K181,K188,K195,K202,K209,K218,K227,K236,K245,K254,K263,K272,K281,K290,K299,K317,K308,K326,K335,K344,K353,K362,K369,K376,K383,K390,K397,K404,K411,K418,K425,K432,K439,K446,K453,K460,K467,K474,K481,K488,K495,K502,K509,K516,K523,K537,K530,K544,K551,K558,K565,K572,K579,K586,K593,K600,K607,K614,K621,K628,K635,K642,K649,K656,K663,K670,K677,K684,K691,K700,K707,K714,K721,K728,K735,K742,K749,K758,K767,K776,K785,K794,K803,K810,K817,K831,K824,K840,K849,K858,K867,K876,K883,K890,K897,K904,K911,K918,K925,K932,K939,K946,K953,K960,K969,K976,K983,K990,K997,K1004,K1011,K1018,K1025,K1032,K1039,K1046,K1053,K1060,K1067,K1074,K1081)</f>
        <v>85277.51999999999</v>
      </c>
      <c r="L17" s="39">
        <f t="shared" si="2"/>
        <v>294273.21999999991</v>
      </c>
      <c r="M17" s="8">
        <f t="shared" si="2"/>
        <v>986747.29999999993</v>
      </c>
      <c r="N17" s="61">
        <f t="shared" si="2"/>
        <v>568137.27</v>
      </c>
      <c r="O17" s="143"/>
      <c r="P17" s="146"/>
      <c r="Q17" s="149"/>
      <c r="R17" s="15"/>
    </row>
    <row r="18" spans="1:18" s="12" customFormat="1" ht="31.5">
      <c r="A18" s="138"/>
      <c r="B18" s="140"/>
      <c r="C18" s="142"/>
      <c r="D18" s="176"/>
      <c r="E18" s="8">
        <v>151056</v>
      </c>
      <c r="F18" s="8">
        <v>151056.48000000001</v>
      </c>
      <c r="G18" s="8">
        <v>154757.35999999999</v>
      </c>
      <c r="H18" s="61">
        <f t="shared" si="1"/>
        <v>456869.83999999997</v>
      </c>
      <c r="I18" s="96" t="s">
        <v>28</v>
      </c>
      <c r="J18" s="60">
        <f>SUBTOTAL(9,J28,J35,J42,J49,J56,J63,J70,J77,J84,J91,J98,J105,J112,J119,J126,J133,J140,J147,J154,J161,J168,J175,J182,J189,J196,J203,J210,J219,J231,J237,J246,J255,J264,J273,J282,J291,J300,J309,J318,J336,J327,J345,J354,J363,J370,J377,J384,J391,J398,J405,J412,J419,J426,J433,J440,J447,J454,J468,J461,J475,J482,J489,J496,J503,J510,J517,J524,J531,J538,J545,J552,J559,J566,J573,J580,J587,J594,J601,J608,J615,J622,J629,J636,J643,J650,J657,J664,J671,J678,J685,J692,J701,J708,J715,J722,J729,J736,J743,J750,J759,J768,J777,J786,J795,J804,J811,J818,J825,J832,J841,J850,J859,J868,J877,J884,J891,J898,J905,J912,J919,J926,J933,J940,J947,J954,J970,J977,J984,J991,J998,J1005,J1012,J1019,J1026,J1033,J1040,J1047,J1054,J1061,J1068,J1075,J1082)</f>
        <v>86179.520000000004</v>
      </c>
      <c r="K18" s="8">
        <f t="shared" ref="K18:N18" si="3">SUBTOTAL(9,K28,K35,K42,K49,K56,K63,K70,K77,K84,K91,K98,K105,K112,K119,K126,K133,K140,K147,K154,K161,K168,K175,K182,K189,K196,K203,K210,K219,K231,K237,K246,K255,K264,K273,K282,K291,K300,K309,K318,K336,K327,K345,K354,K363,K370,K377,K384,K391,K398,K405,K412,K419,K426,K433,K440,K447,K454,K468,K461,K475,K482,K489,K496,K503,K510,K517,K524,K531,K538,K545,K552,K559,K566,K573,K580,K587,K594,K601,K608,K615,K622,K629,K636,K643,K650,K657,K664,K671,K678,K685,K692,K701,K708,K715,K722,K729,K736,K743,K750,K759,K768,K777,K786,K795,K804,K811,K818,K825,K832,K841,K850,K859,K868,K877,K884,K891,K898,K905,K912,K919,K926,K933,K940,K947,K954,K970,K977,K984,K991,K998,K1005,K1012,K1019,K1026,K1033,K1040,K1047,K1054,K1061,K1068,K1075,K1082)</f>
        <v>10116.539999999997</v>
      </c>
      <c r="L18" s="39">
        <f t="shared" si="3"/>
        <v>8364.2099999999973</v>
      </c>
      <c r="M18" s="8">
        <f t="shared" si="3"/>
        <v>6425.6700000000028</v>
      </c>
      <c r="N18" s="61">
        <f t="shared" si="3"/>
        <v>61273.100000000013</v>
      </c>
      <c r="O18" s="144"/>
      <c r="P18" s="147"/>
      <c r="Q18" s="150"/>
      <c r="R18" s="15"/>
    </row>
    <row r="19" spans="1:18" s="12" customFormat="1" ht="47.25">
      <c r="A19" s="138"/>
      <c r="B19" s="140"/>
      <c r="C19" s="142"/>
      <c r="D19" s="176"/>
      <c r="E19" s="8"/>
      <c r="F19" s="8"/>
      <c r="G19" s="8"/>
      <c r="H19" s="61">
        <f t="shared" si="1"/>
        <v>0</v>
      </c>
      <c r="I19" s="95" t="s">
        <v>32</v>
      </c>
      <c r="J19" s="60">
        <f t="shared" ref="J19" si="4">K19+L19+M19+N19</f>
        <v>0</v>
      </c>
      <c r="K19" s="22"/>
      <c r="L19" s="40"/>
      <c r="M19" s="41"/>
      <c r="N19" s="62"/>
      <c r="O19" s="144"/>
      <c r="P19" s="147"/>
      <c r="Q19" s="150"/>
      <c r="R19" s="15"/>
    </row>
    <row r="20" spans="1:18" s="12" customFormat="1" ht="31.5">
      <c r="A20" s="138"/>
      <c r="B20" s="140"/>
      <c r="C20" s="142"/>
      <c r="D20" s="176"/>
      <c r="E20" s="8">
        <f>E21+E22+E23</f>
        <v>515299.35000000003</v>
      </c>
      <c r="F20" s="8">
        <f t="shared" ref="F20:H20" si="5">F21+F22+F23</f>
        <v>620200.25</v>
      </c>
      <c r="G20" s="8">
        <f t="shared" si="5"/>
        <v>746826.27</v>
      </c>
      <c r="H20" s="61">
        <f t="shared" si="5"/>
        <v>1882325.87</v>
      </c>
      <c r="I20" s="95" t="s">
        <v>173</v>
      </c>
      <c r="J20" s="60">
        <f>J21+J23</f>
        <v>576038.29000000015</v>
      </c>
      <c r="K20" s="8">
        <f>K21+K23</f>
        <v>176003.51</v>
      </c>
      <c r="L20" s="8">
        <f>L21+L23</f>
        <v>114294.89000000001</v>
      </c>
      <c r="M20" s="8">
        <f>M21+M23</f>
        <v>80862.600000000006</v>
      </c>
      <c r="N20" s="61">
        <f>N21+N23</f>
        <v>204877.28999999998</v>
      </c>
      <c r="O20" s="144"/>
      <c r="P20" s="147"/>
      <c r="Q20" s="150"/>
      <c r="R20" s="15"/>
    </row>
    <row r="21" spans="1:18" s="47" customFormat="1" ht="59.25" customHeight="1">
      <c r="A21" s="138"/>
      <c r="B21" s="140"/>
      <c r="C21" s="142"/>
      <c r="D21" s="176"/>
      <c r="E21" s="44">
        <f>SUM(E213,E222,E229,E240,E249,E258,E267,E276,E285,E294,E303,E312,E321,E330,E338,E348,E357,E695,E753,E762,E771,E780,E789,E798,E835,E844,E853,E862,E871,E964)</f>
        <v>279422.67000000004</v>
      </c>
      <c r="F21" s="44">
        <f>SUM(F213,F222,F229,F240,F249,F258,F267,F276,F285,F294,F303,F312,F321,F330,F338,F348,F357,F695,F753,F762,F771,F780,F789,F798,F835,F844,F853,F862,F871,F964)</f>
        <v>336140.2</v>
      </c>
      <c r="G21" s="44">
        <f>SUM(G213,G222,G229,G240,G249,G258,G267,G276,G285,G294,G303,G312,G321,G330,G338,G348,G357,G695,G753,G762,G771,G780,G789,G798,G835,G844,G853,G862,G871,G964)</f>
        <v>402940.3</v>
      </c>
      <c r="H21" s="65">
        <f>SUM(H213,H222,H229,H240,H249,H258,H267,H276,H285,H294,H303,H312,H321,H330,H338,H348,H357,H695,H753,H762,H771,H780,H789,H798,H835,H844,H853,H862,H871,H964)</f>
        <v>1018503.1699999999</v>
      </c>
      <c r="I21" s="97" t="s">
        <v>180</v>
      </c>
      <c r="J21" s="63">
        <f>J30+J37+J44+J51+J58+J65+J72+J79+J86+J93+J100+J107+J114+J121+J128+J135+J142+J149+J156+J163+J170+J177+J184+J191+J198+J205+J212+J221+J228+J239+J248+J257+J266+J275+J284+J293+J302+J311+J320+J337+J340+J347+J356+J365+J372+J379+J386+J393+J400+J407+J414+J421+J428+J442+J435+J449+J463+J470+J477+J484+J491+J498+J505+J512+J519+J526+J533+J540+J547+J554+J561+J568+J575+J582+J589+J596+J603+J610+J617+J624+J631+J638+J645+J652+J659+J666+J673+J687+J680+J694+J703+J710+J717+J724+J731+J738+J745+J752+J761+J770+J779+J788+J797+J806+J813+J820+J827+J834+J843+J852+J861+J870+J879+J886+J893+J900+J907+J914+J921+J928+J935+J942+J949+J956+J963+J972+J979+J986+J993+J1000+J1007+J1014+J1021+J1028+J1035+J1042+J1049+J1056+J1063+J1070+J1077+J1084+J1091</f>
        <v>470465.15000000014</v>
      </c>
      <c r="K21" s="45">
        <f t="shared" ref="K21:N21" si="6">K30+K37+K44+K51+K58+K65+K72+K79+K86+K93+K100+K107+K114+K121+K128+K135+K142+K149+K156+K163+K170+K177+K184+K191+K198+K205+K212+K221+K228+K239+K248+K257+K266+K275+K284+K293+K302+K311+K320+K337+K340+K347+K356+K365+K372+K379+K386+K393+K400+K407+K414+K421+K428+K442+K435+K449+K463+K470+K477+K484+K491+K498+K505+K512+K519+K526+K533+K540+K547+K554+K561+K568+K575+K582+K589+K596+K603+K610+K617+K624+K631+K638+K645+K652+K659+K666+K673+K687+K680+K694+K703+K710+K717+K724+K731+K738+K745+K752+K761+K770+K779+K788+K797+K806+K813+K820+K827+K834+K843+K852+K861+K870+K879+K886+K893+K900+K907+K914+K921+K928+K935+K942+K949+K956+K963+K972+K979+K986+K993+K1000+K1007+K1014+K1021+K1028+K1035+K1042+K1049+K1056+K1063+K1070+K1077+K1084+K1091</f>
        <v>176003.51</v>
      </c>
      <c r="L21" s="45">
        <f t="shared" si="6"/>
        <v>114294.89000000001</v>
      </c>
      <c r="M21" s="45">
        <f t="shared" si="6"/>
        <v>80862.600000000006</v>
      </c>
      <c r="N21" s="64">
        <f t="shared" si="6"/>
        <v>99304.15</v>
      </c>
      <c r="O21" s="144"/>
      <c r="P21" s="147"/>
      <c r="Q21" s="150"/>
      <c r="R21" s="46"/>
    </row>
    <row r="22" spans="1:18" s="47" customFormat="1" ht="15.75" customHeight="1">
      <c r="A22" s="138"/>
      <c r="B22" s="140"/>
      <c r="C22" s="142"/>
      <c r="D22" s="176"/>
      <c r="E22" s="44">
        <f>SUM(E214,E223,E230,E241,E250,E259,E268,E277,E286,E295,E304,E313,E322,E331,E339,E349,E358,E696,E754,E772,E763,E781,E790,E799,E845,E836,E854,E863,E872,E965)</f>
        <v>69855.679999999993</v>
      </c>
      <c r="F22" s="44">
        <f t="shared" ref="F22:G22" si="7">SUM(F214,F223,F230,F241,F250,F259,F268,F277,F286,F295,F304,F313,F322,F331,F339,F349,F358,F696,F754,F772,F763,F781,F790,F799,F845,F836,F854,F863,F872,F965)</f>
        <v>84035.05</v>
      </c>
      <c r="G22" s="44">
        <f t="shared" si="7"/>
        <v>100735.08</v>
      </c>
      <c r="H22" s="65">
        <f t="shared" si="1"/>
        <v>254625.81</v>
      </c>
      <c r="I22" s="98" t="s">
        <v>60</v>
      </c>
      <c r="J22" s="63">
        <f t="shared" ref="J22:J24" si="8">K22+L22+M22+N22</f>
        <v>0</v>
      </c>
      <c r="K22" s="48">
        <f>SUM(K214,K223,K230,K241,K250,K259,K268,K277,K286,K295,K304,K313,K322,K331,K339,K349,K358,K696,K754,K772,K763,K781,K790,K799,K845,K836,K854,K863,K872,K965)</f>
        <v>0</v>
      </c>
      <c r="L22" s="44">
        <f t="shared" ref="L22:N22" si="9">SUM(L214,L223,L230,L241,L250,L259,L268,L277,L286,L295,L304,L313,L322,L331,L339,L349,L358,L696,L754,L772,L763,L781,L790,L799,L845,L836,L854,L863,L872,L965)</f>
        <v>0</v>
      </c>
      <c r="M22" s="44">
        <f t="shared" si="9"/>
        <v>0</v>
      </c>
      <c r="N22" s="65">
        <f t="shared" si="9"/>
        <v>0</v>
      </c>
      <c r="O22" s="144"/>
      <c r="P22" s="147"/>
      <c r="Q22" s="150"/>
      <c r="R22" s="46"/>
    </row>
    <row r="23" spans="1:18" s="47" customFormat="1" ht="31.5" customHeight="1">
      <c r="A23" s="138"/>
      <c r="B23" s="140"/>
      <c r="C23" s="142"/>
      <c r="D23" s="176"/>
      <c r="E23" s="49">
        <v>166021</v>
      </c>
      <c r="F23" s="49">
        <f>200025+9705-9705</f>
        <v>200025</v>
      </c>
      <c r="G23" s="49">
        <f>236030+7120.89</f>
        <v>243150.89</v>
      </c>
      <c r="H23" s="65">
        <f t="shared" si="1"/>
        <v>609196.89</v>
      </c>
      <c r="I23" s="98" t="s">
        <v>181</v>
      </c>
      <c r="J23" s="63">
        <f t="shared" si="8"/>
        <v>105573.14</v>
      </c>
      <c r="K23" s="50">
        <v>0</v>
      </c>
      <c r="L23" s="51">
        <v>0</v>
      </c>
      <c r="M23" s="51">
        <v>0</v>
      </c>
      <c r="N23" s="66">
        <v>105573.14</v>
      </c>
      <c r="O23" s="144"/>
      <c r="P23" s="147"/>
      <c r="Q23" s="150"/>
      <c r="R23" s="46"/>
    </row>
    <row r="24" spans="1:18" s="12" customFormat="1" ht="15.75" customHeight="1">
      <c r="A24" s="138"/>
      <c r="B24" s="140"/>
      <c r="C24" s="142"/>
      <c r="D24" s="176"/>
      <c r="E24" s="9"/>
      <c r="F24" s="9"/>
      <c r="G24" s="9"/>
      <c r="H24" s="61">
        <f t="shared" si="1"/>
        <v>0</v>
      </c>
      <c r="I24" s="96" t="s">
        <v>30</v>
      </c>
      <c r="J24" s="67">
        <f t="shared" si="8"/>
        <v>0</v>
      </c>
      <c r="K24" s="9"/>
      <c r="L24" s="42"/>
      <c r="M24" s="42"/>
      <c r="N24" s="68"/>
      <c r="O24" s="144"/>
      <c r="P24" s="147"/>
      <c r="Q24" s="150"/>
      <c r="R24" s="15"/>
    </row>
    <row r="25" spans="1:18" s="12" customFormat="1" ht="32.25" customHeight="1" thickBot="1">
      <c r="A25" s="138"/>
      <c r="B25" s="140"/>
      <c r="C25" s="142"/>
      <c r="D25" s="177"/>
      <c r="E25" s="38">
        <f>SUM(E32,E39,E46,E53,E60,E67,E74,E81,E88,E95,E102,E109,E116,E123,E130,E137,E144,E151,E158,E165,E172,E179,E186,E193,E200,E207,E216,E225,E243,E234,E252,E261,E270,E279,E288,E297,E306,E315,E333,E324,E342,E351,E360,E367,E374,E381,E388,E395,E402,E409,E416,E423,E430,E437,E444,E451,E458,E465,E472,E479,E486,E493,E500,E507,E514,E521,E528,E535,E542,E549,E556,E563,E570,E577,E584,E591,E598,E605,E612,E619,E626,E633,E640,E647,E654,E661,E668,E675,E682,E689,E698,E705,E712,E719,E726,E733,E740,E747,E756,E765,E774,E783,E792,E801,E808,E815,E822,E829,E838,E847,E856,E865,E874,E881,E888,E895,E902,E909,E916,E923,E930,E937,E944,E951,E958,E967)</f>
        <v>1780863.33</v>
      </c>
      <c r="F25" s="38">
        <f t="shared" ref="F25" si="10">SUM(F32,F39,F46,F53,F60,F67,F74,F81,F88,F95,F102,F109,F116,F123,F130,F137,F144,F151,F158,F165,F172,F179,F186,F193,F200,F207,F216,F225,F243,F234,F252,F261,F270,F279,F288,F297,F306,F315,F333,F324,F342,F351,F360,F367,F374,F381,F388,F395,F402,F409,F416,F423,F430,F437,F444,F451,F458,F465,F472,F479,F486,F493,F500,F507,F514,F521,F528,F535,F542,F549,F556,F563,F570,F577,F584,F591,F598,F605,F612,F619,F626,F633,F640,F647,F654,F661,F668,F675,F682,F689,F698,F705,F712,F719,F726,F733,F740,F747,F756,F765,F774,F783,F792,F801,F808,F815,F822,F829,F838,F847,F856,F865,F874,F881,F888,F895,F902,F909,F916,F923,F930,F937,F944,F951,F958,F967)</f>
        <v>1124595.8</v>
      </c>
      <c r="G25" s="52">
        <v>0</v>
      </c>
      <c r="H25" s="87">
        <f t="shared" si="1"/>
        <v>2905459.13</v>
      </c>
      <c r="I25" s="99" t="s">
        <v>31</v>
      </c>
      <c r="J25" s="69">
        <f>SUM(J32,J39,J46,J53,J60,J67,J74,J81,J88,J95,J102,J109,J116,J123,J130,J137,J144,J151,J158,J165,J172,J179,J186,J193,J200,J207,J216,J225,J243,J234,J252,J261,J270,J279,J288,J297,J306,J315,J333,J324,J342,J351,J360,J367,J374,J381,J388,J395,J402,J409,J416,J423,J430,J437,J444,J451,J458,J465,J472,J479,J486,J493,J500,J507,J514,J521,J528,J535,J542,J549,J556,J563,J570,J577,J584,J591,J598,J605,J612,J619,J626,J633,J640,J647,J654,J661,J668,J675,J682,J689,J698,J705,J712,J719,J726,J733,J740,J747,J756,J765,J774,J783,J792,J801,J808,J815,J822,J829,J838,J847,J856,J865,J874,J881,J888,J895,J902,J909,J916,J923,J930,J937,J944,J951,J958,J967,J974,J981,J988,J995,J1002,J1009,J1016,J1023,J1030,J1037,J1044,J1051,J1058,J1065,J1072,J1079,J1086,J1093)</f>
        <v>949157.64</v>
      </c>
      <c r="K25" s="43">
        <f t="shared" ref="K25:N25" si="11">SUM(K32,K39,K46,K53,K60,K67,K74,K81,K88,K95,K102,K109,K116,K123,K130,K137,K144,K151,K158,K165,K172,K179,K186,K193,K200,K207,K216,K225,K243,K234,K252,K261,K270,K279,K288,K297,K306,K315,K333,K324,K342,K351,K360,K367,K374,K381,K388,K395,K402,K409,K416,K423,K430,K437,K444,K451,K458,K465,K472,K479,K486,K493,K500,K507,K514,K521,K528,K535,K542,K549,K556,K563,K570,K577,K584,K591,K598,K605,K612,K619,K626,K633,K640,K647,K654,K661,K668,K675,K682,K689,K698,K705,K712,K719,K726,K733,K740,K747,K756,K765,K774,K783,K792,K801,K808,K815,K822,K829,K838,K847,K856,K865,K874,K881,K888,K895,K902,K909,K916,K923,K930,K937,K944,K951,K958,K967,K974,K981,K988,K995,K1002,K1009,K1016,K1023,K1030,K1037,K1044,K1051,K1058,K1065,K1072,K1079,K1086,K1093)</f>
        <v>198441.46</v>
      </c>
      <c r="L25" s="38">
        <f t="shared" si="11"/>
        <v>750716.18000000017</v>
      </c>
      <c r="M25" s="38">
        <f t="shared" si="11"/>
        <v>0</v>
      </c>
      <c r="N25" s="70">
        <f t="shared" si="11"/>
        <v>0</v>
      </c>
      <c r="O25" s="145"/>
      <c r="P25" s="148"/>
      <c r="Q25" s="151"/>
      <c r="R25" s="15"/>
    </row>
    <row r="26" spans="1:18" s="1" customFormat="1" ht="15.75" customHeight="1">
      <c r="A26" s="133" t="s">
        <v>174</v>
      </c>
      <c r="B26" s="135">
        <v>40544</v>
      </c>
      <c r="C26" s="136">
        <v>40908</v>
      </c>
      <c r="D26" s="168" t="s">
        <v>171</v>
      </c>
      <c r="E26" s="17">
        <f>SUM(E27:E32)</f>
        <v>31736.3</v>
      </c>
      <c r="F26" s="17">
        <f t="shared" ref="F26:G26" si="12">SUM(F27:F32)</f>
        <v>0</v>
      </c>
      <c r="G26" s="17">
        <f t="shared" si="12"/>
        <v>0</v>
      </c>
      <c r="H26" s="88">
        <f t="shared" si="1"/>
        <v>31736.3</v>
      </c>
      <c r="I26" s="100" t="s">
        <v>26</v>
      </c>
      <c r="J26" s="54">
        <f>K26+L26+M26+N26</f>
        <v>1883.3000000000002</v>
      </c>
      <c r="K26" s="17">
        <f>SUM(K27:K32)</f>
        <v>170.73</v>
      </c>
      <c r="L26" s="17">
        <f t="shared" ref="L26:N26" si="13">SUM(L27:L32)</f>
        <v>127.66</v>
      </c>
      <c r="M26" s="17">
        <f t="shared" si="13"/>
        <v>1584.91</v>
      </c>
      <c r="N26" s="55">
        <f t="shared" si="13"/>
        <v>0</v>
      </c>
      <c r="O26" s="133"/>
      <c r="P26" s="152"/>
      <c r="Q26" s="154"/>
      <c r="R26" s="14"/>
    </row>
    <row r="27" spans="1:18" ht="15.75" customHeight="1">
      <c r="A27" s="134"/>
      <c r="B27" s="128"/>
      <c r="C27" s="127"/>
      <c r="D27" s="169"/>
      <c r="E27" s="4">
        <v>20426.3</v>
      </c>
      <c r="F27" s="4"/>
      <c r="G27" s="4"/>
      <c r="H27" s="61">
        <f t="shared" si="1"/>
        <v>20426.3</v>
      </c>
      <c r="I27" s="101" t="s">
        <v>27</v>
      </c>
      <c r="J27" s="71">
        <f t="shared" ref="J27:J90" si="14">K27+L27+M27+N27</f>
        <v>1584.91</v>
      </c>
      <c r="K27" s="35">
        <v>0</v>
      </c>
      <c r="L27" s="35">
        <v>0</v>
      </c>
      <c r="M27" s="35">
        <v>1584.91</v>
      </c>
      <c r="N27" s="72">
        <v>0</v>
      </c>
      <c r="O27" s="134"/>
      <c r="P27" s="153"/>
      <c r="Q27" s="155"/>
    </row>
    <row r="28" spans="1:18" ht="31.5">
      <c r="A28" s="134"/>
      <c r="B28" s="128"/>
      <c r="C28" s="127"/>
      <c r="D28" s="169"/>
      <c r="E28" s="4"/>
      <c r="F28" s="4"/>
      <c r="G28" s="4"/>
      <c r="H28" s="61">
        <f t="shared" si="1"/>
        <v>0</v>
      </c>
      <c r="I28" s="101" t="s">
        <v>28</v>
      </c>
      <c r="J28" s="71">
        <f t="shared" si="14"/>
        <v>298.39</v>
      </c>
      <c r="K28" s="35">
        <v>170.73</v>
      </c>
      <c r="L28" s="35">
        <v>127.66</v>
      </c>
      <c r="M28" s="35">
        <v>0</v>
      </c>
      <c r="N28" s="72">
        <v>0</v>
      </c>
      <c r="O28" s="134"/>
      <c r="P28" s="153"/>
      <c r="Q28" s="155"/>
    </row>
    <row r="29" spans="1:18" ht="47.25">
      <c r="A29" s="134"/>
      <c r="B29" s="128"/>
      <c r="C29" s="127"/>
      <c r="D29" s="169"/>
      <c r="E29" s="4"/>
      <c r="F29" s="4"/>
      <c r="G29" s="4"/>
      <c r="H29" s="61">
        <f t="shared" si="1"/>
        <v>0</v>
      </c>
      <c r="I29" s="101" t="s">
        <v>32</v>
      </c>
      <c r="J29" s="71">
        <f t="shared" si="14"/>
        <v>0</v>
      </c>
      <c r="K29" s="35"/>
      <c r="L29" s="35"/>
      <c r="M29" s="35"/>
      <c r="N29" s="72"/>
      <c r="O29" s="134"/>
      <c r="P29" s="153"/>
      <c r="Q29" s="155"/>
    </row>
    <row r="30" spans="1:18" ht="47.25">
      <c r="A30" s="134"/>
      <c r="B30" s="128"/>
      <c r="C30" s="127"/>
      <c r="D30" s="169"/>
      <c r="E30" s="4"/>
      <c r="F30" s="4"/>
      <c r="G30" s="4"/>
      <c r="H30" s="61">
        <f t="shared" si="1"/>
        <v>0</v>
      </c>
      <c r="I30" s="101" t="s">
        <v>29</v>
      </c>
      <c r="J30" s="71">
        <f t="shared" si="14"/>
        <v>0</v>
      </c>
      <c r="K30" s="35"/>
      <c r="L30" s="35"/>
      <c r="M30" s="35"/>
      <c r="N30" s="72"/>
      <c r="O30" s="134"/>
      <c r="P30" s="153"/>
      <c r="Q30" s="155"/>
    </row>
    <row r="31" spans="1:18" ht="15.75" customHeight="1">
      <c r="A31" s="134"/>
      <c r="B31" s="128"/>
      <c r="C31" s="127"/>
      <c r="D31" s="169"/>
      <c r="E31" s="4"/>
      <c r="F31" s="4"/>
      <c r="G31" s="4"/>
      <c r="H31" s="61">
        <f t="shared" si="1"/>
        <v>0</v>
      </c>
      <c r="I31" s="101" t="s">
        <v>30</v>
      </c>
      <c r="J31" s="71">
        <f t="shared" si="14"/>
        <v>0</v>
      </c>
      <c r="K31" s="35"/>
      <c r="L31" s="35"/>
      <c r="M31" s="35"/>
      <c r="N31" s="72"/>
      <c r="O31" s="134"/>
      <c r="P31" s="153"/>
      <c r="Q31" s="155"/>
    </row>
    <row r="32" spans="1:18" ht="15.75" customHeight="1">
      <c r="A32" s="134"/>
      <c r="B32" s="128"/>
      <c r="C32" s="127"/>
      <c r="D32" s="169"/>
      <c r="E32" s="4">
        <v>11310</v>
      </c>
      <c r="F32" s="4"/>
      <c r="G32" s="4"/>
      <c r="H32" s="61">
        <f t="shared" si="1"/>
        <v>11310</v>
      </c>
      <c r="I32" s="101" t="s">
        <v>31</v>
      </c>
      <c r="J32" s="71">
        <f t="shared" si="14"/>
        <v>0</v>
      </c>
      <c r="K32" s="35"/>
      <c r="L32" s="35"/>
      <c r="M32" s="35"/>
      <c r="N32" s="72"/>
      <c r="O32" s="134"/>
      <c r="P32" s="153"/>
      <c r="Q32" s="155"/>
    </row>
    <row r="33" spans="1:17" ht="15.75" customHeight="1">
      <c r="A33" s="113" t="s">
        <v>174</v>
      </c>
      <c r="B33" s="128">
        <v>40544</v>
      </c>
      <c r="C33" s="127">
        <v>40908</v>
      </c>
      <c r="D33" s="156" t="s">
        <v>33</v>
      </c>
      <c r="E33" s="18">
        <f>SUM(E34:E39)</f>
        <v>74633.7</v>
      </c>
      <c r="F33" s="18">
        <f t="shared" ref="F33:G33" si="15">SUM(F34:F39)</f>
        <v>0</v>
      </c>
      <c r="G33" s="18">
        <f t="shared" si="15"/>
        <v>0</v>
      </c>
      <c r="H33" s="89">
        <f t="shared" si="1"/>
        <v>74633.7</v>
      </c>
      <c r="I33" s="102" t="s">
        <v>26</v>
      </c>
      <c r="J33" s="54">
        <f t="shared" si="14"/>
        <v>3131.6899999999996</v>
      </c>
      <c r="K33" s="18">
        <f>SUM(K34:K39)</f>
        <v>0.87</v>
      </c>
      <c r="L33" s="18">
        <f>SUM(L34:L39)</f>
        <v>3130.8199999999997</v>
      </c>
      <c r="M33" s="18">
        <f t="shared" ref="M33:N33" si="16">SUM(M34:M39)</f>
        <v>0</v>
      </c>
      <c r="N33" s="56">
        <f t="shared" si="16"/>
        <v>0</v>
      </c>
      <c r="O33" s="113"/>
      <c r="P33" s="114"/>
      <c r="Q33" s="112"/>
    </row>
    <row r="34" spans="1:17" ht="15.75" customHeight="1">
      <c r="A34" s="113"/>
      <c r="B34" s="128"/>
      <c r="C34" s="127"/>
      <c r="D34" s="156"/>
      <c r="E34" s="4">
        <v>38061.699999999997</v>
      </c>
      <c r="F34" s="4"/>
      <c r="G34" s="4"/>
      <c r="H34" s="61">
        <f t="shared" si="1"/>
        <v>38061.699999999997</v>
      </c>
      <c r="I34" s="101" t="s">
        <v>27</v>
      </c>
      <c r="J34" s="71">
        <f t="shared" si="14"/>
        <v>2600.1999999999998</v>
      </c>
      <c r="K34" s="35">
        <v>0</v>
      </c>
      <c r="L34" s="35">
        <v>2600.1999999999998</v>
      </c>
      <c r="M34" s="35">
        <v>0</v>
      </c>
      <c r="N34" s="72">
        <v>0</v>
      </c>
      <c r="O34" s="113"/>
      <c r="P34" s="114"/>
      <c r="Q34" s="112"/>
    </row>
    <row r="35" spans="1:17" ht="31.5">
      <c r="A35" s="113"/>
      <c r="B35" s="128"/>
      <c r="C35" s="127"/>
      <c r="D35" s="156"/>
      <c r="E35" s="4"/>
      <c r="F35" s="4"/>
      <c r="G35" s="4"/>
      <c r="H35" s="61">
        <f t="shared" si="1"/>
        <v>0</v>
      </c>
      <c r="I35" s="101" t="s">
        <v>28</v>
      </c>
      <c r="J35" s="71">
        <f t="shared" si="14"/>
        <v>1.49</v>
      </c>
      <c r="K35" s="35">
        <v>0.87</v>
      </c>
      <c r="L35" s="35">
        <v>0.62</v>
      </c>
      <c r="M35" s="35">
        <v>0</v>
      </c>
      <c r="N35" s="72">
        <v>0</v>
      </c>
      <c r="O35" s="113"/>
      <c r="P35" s="114"/>
      <c r="Q35" s="112"/>
    </row>
    <row r="36" spans="1:17" ht="47.25">
      <c r="A36" s="113"/>
      <c r="B36" s="128"/>
      <c r="C36" s="127"/>
      <c r="D36" s="156"/>
      <c r="E36" s="4"/>
      <c r="F36" s="4"/>
      <c r="G36" s="4"/>
      <c r="H36" s="61">
        <f t="shared" si="1"/>
        <v>0</v>
      </c>
      <c r="I36" s="101" t="s">
        <v>32</v>
      </c>
      <c r="J36" s="71">
        <f t="shared" si="14"/>
        <v>0</v>
      </c>
      <c r="K36" s="35"/>
      <c r="L36" s="35"/>
      <c r="M36" s="35"/>
      <c r="N36" s="72"/>
      <c r="O36" s="113"/>
      <c r="P36" s="114"/>
      <c r="Q36" s="112"/>
    </row>
    <row r="37" spans="1:17" ht="47.25">
      <c r="A37" s="113"/>
      <c r="B37" s="128"/>
      <c r="C37" s="127"/>
      <c r="D37" s="156"/>
      <c r="E37" s="4"/>
      <c r="F37" s="4"/>
      <c r="G37" s="4"/>
      <c r="H37" s="61">
        <f t="shared" si="1"/>
        <v>0</v>
      </c>
      <c r="I37" s="101" t="s">
        <v>29</v>
      </c>
      <c r="J37" s="71">
        <f t="shared" si="14"/>
        <v>530</v>
      </c>
      <c r="K37" s="35">
        <v>0</v>
      </c>
      <c r="L37" s="35">
        <v>530</v>
      </c>
      <c r="M37" s="35">
        <v>0</v>
      </c>
      <c r="N37" s="72">
        <v>0</v>
      </c>
      <c r="O37" s="113"/>
      <c r="P37" s="114"/>
      <c r="Q37" s="112"/>
    </row>
    <row r="38" spans="1:17" ht="15.75" customHeight="1">
      <c r="A38" s="113"/>
      <c r="B38" s="128"/>
      <c r="C38" s="127"/>
      <c r="D38" s="156"/>
      <c r="E38" s="4"/>
      <c r="F38" s="4"/>
      <c r="G38" s="4"/>
      <c r="H38" s="61">
        <f t="shared" si="1"/>
        <v>0</v>
      </c>
      <c r="I38" s="101" t="s">
        <v>30</v>
      </c>
      <c r="J38" s="71">
        <f t="shared" si="14"/>
        <v>0</v>
      </c>
      <c r="K38" s="35"/>
      <c r="L38" s="35"/>
      <c r="M38" s="35"/>
      <c r="N38" s="72"/>
      <c r="O38" s="113"/>
      <c r="P38" s="114"/>
      <c r="Q38" s="112"/>
    </row>
    <row r="39" spans="1:17" ht="15.75" customHeight="1">
      <c r="A39" s="113"/>
      <c r="B39" s="128"/>
      <c r="C39" s="127"/>
      <c r="D39" s="156"/>
      <c r="E39" s="4">
        <v>36572</v>
      </c>
      <c r="F39" s="4"/>
      <c r="G39" s="4"/>
      <c r="H39" s="61">
        <f t="shared" si="1"/>
        <v>36572</v>
      </c>
      <c r="I39" s="101" t="s">
        <v>31</v>
      </c>
      <c r="J39" s="71">
        <f t="shared" si="14"/>
        <v>0</v>
      </c>
      <c r="K39" s="35"/>
      <c r="L39" s="35"/>
      <c r="M39" s="35"/>
      <c r="N39" s="72"/>
      <c r="O39" s="113"/>
      <c r="P39" s="114"/>
      <c r="Q39" s="112"/>
    </row>
    <row r="40" spans="1:17" ht="15.75" customHeight="1">
      <c r="A40" s="113" t="s">
        <v>174</v>
      </c>
      <c r="B40" s="128">
        <v>40544</v>
      </c>
      <c r="C40" s="127">
        <v>40908</v>
      </c>
      <c r="D40" s="156" t="s">
        <v>34</v>
      </c>
      <c r="E40" s="18">
        <f>SUM(E41:E46)</f>
        <v>50991</v>
      </c>
      <c r="F40" s="18">
        <f t="shared" ref="F40:G40" si="17">SUM(F41:F46)</f>
        <v>0</v>
      </c>
      <c r="G40" s="18">
        <f t="shared" si="17"/>
        <v>0</v>
      </c>
      <c r="H40" s="89">
        <f t="shared" si="1"/>
        <v>50991</v>
      </c>
      <c r="I40" s="102" t="s">
        <v>26</v>
      </c>
      <c r="J40" s="54">
        <f t="shared" si="14"/>
        <v>17502.809999999998</v>
      </c>
      <c r="K40" s="18">
        <f>SUM(K41:K46)</f>
        <v>15270.23</v>
      </c>
      <c r="L40" s="18">
        <f>SUM(L41:L46)</f>
        <v>37.72</v>
      </c>
      <c r="M40" s="18">
        <f t="shared" ref="M40:N40" si="18">SUM(M41:M46)</f>
        <v>39.03</v>
      </c>
      <c r="N40" s="56">
        <f t="shared" si="18"/>
        <v>2155.83</v>
      </c>
      <c r="O40" s="113"/>
      <c r="P40" s="114"/>
      <c r="Q40" s="112"/>
    </row>
    <row r="41" spans="1:17" ht="15.75" customHeight="1">
      <c r="A41" s="113"/>
      <c r="B41" s="128"/>
      <c r="C41" s="127"/>
      <c r="D41" s="156"/>
      <c r="E41" s="4">
        <v>40885</v>
      </c>
      <c r="F41" s="4"/>
      <c r="G41" s="4"/>
      <c r="H41" s="61">
        <f t="shared" si="1"/>
        <v>40885</v>
      </c>
      <c r="I41" s="101" t="s">
        <v>27</v>
      </c>
      <c r="J41" s="71">
        <f t="shared" si="14"/>
        <v>3920.77</v>
      </c>
      <c r="K41" s="35">
        <v>1764.94</v>
      </c>
      <c r="L41" s="35">
        <v>0</v>
      </c>
      <c r="M41" s="35">
        <v>0</v>
      </c>
      <c r="N41" s="72">
        <v>2155.83</v>
      </c>
      <c r="O41" s="113"/>
      <c r="P41" s="114"/>
      <c r="Q41" s="112"/>
    </row>
    <row r="42" spans="1:17" ht="31.5">
      <c r="A42" s="113"/>
      <c r="B42" s="128"/>
      <c r="C42" s="127"/>
      <c r="D42" s="156"/>
      <c r="E42" s="4"/>
      <c r="F42" s="4"/>
      <c r="G42" s="4"/>
      <c r="H42" s="61">
        <f t="shared" si="1"/>
        <v>0</v>
      </c>
      <c r="I42" s="101" t="s">
        <v>28</v>
      </c>
      <c r="J42" s="71">
        <f t="shared" si="14"/>
        <v>120.66</v>
      </c>
      <c r="K42" s="35">
        <v>43.91</v>
      </c>
      <c r="L42" s="35">
        <v>37.72</v>
      </c>
      <c r="M42" s="35">
        <v>39.03</v>
      </c>
      <c r="N42" s="72">
        <v>0</v>
      </c>
      <c r="O42" s="113"/>
      <c r="P42" s="114"/>
      <c r="Q42" s="112"/>
    </row>
    <row r="43" spans="1:17" ht="47.25">
      <c r="A43" s="113"/>
      <c r="B43" s="128"/>
      <c r="C43" s="127"/>
      <c r="D43" s="156"/>
      <c r="E43" s="4"/>
      <c r="F43" s="4"/>
      <c r="G43" s="4"/>
      <c r="H43" s="61">
        <f t="shared" si="1"/>
        <v>0</v>
      </c>
      <c r="I43" s="101" t="s">
        <v>32</v>
      </c>
      <c r="J43" s="71">
        <f t="shared" si="14"/>
        <v>0</v>
      </c>
      <c r="K43" s="35"/>
      <c r="L43" s="35"/>
      <c r="M43" s="35"/>
      <c r="N43" s="72"/>
      <c r="O43" s="113"/>
      <c r="P43" s="114"/>
      <c r="Q43" s="112"/>
    </row>
    <row r="44" spans="1:17" ht="47.25">
      <c r="A44" s="113"/>
      <c r="B44" s="128"/>
      <c r="C44" s="127"/>
      <c r="D44" s="156"/>
      <c r="E44" s="4"/>
      <c r="F44" s="4"/>
      <c r="G44" s="4"/>
      <c r="H44" s="61">
        <f t="shared" si="1"/>
        <v>0</v>
      </c>
      <c r="I44" s="101" t="s">
        <v>29</v>
      </c>
      <c r="J44" s="71">
        <f t="shared" si="14"/>
        <v>0</v>
      </c>
      <c r="K44" s="35"/>
      <c r="L44" s="35"/>
      <c r="M44" s="35"/>
      <c r="N44" s="72"/>
      <c r="O44" s="113"/>
      <c r="P44" s="114"/>
      <c r="Q44" s="112"/>
    </row>
    <row r="45" spans="1:17" ht="15.75" customHeight="1">
      <c r="A45" s="113"/>
      <c r="B45" s="128"/>
      <c r="C45" s="127"/>
      <c r="D45" s="156"/>
      <c r="E45" s="4"/>
      <c r="F45" s="4"/>
      <c r="G45" s="4"/>
      <c r="H45" s="61">
        <f t="shared" si="1"/>
        <v>0</v>
      </c>
      <c r="I45" s="101" t="s">
        <v>30</v>
      </c>
      <c r="J45" s="71">
        <f t="shared" si="14"/>
        <v>0</v>
      </c>
      <c r="K45" s="35"/>
      <c r="L45" s="35"/>
      <c r="M45" s="35"/>
      <c r="N45" s="72"/>
      <c r="O45" s="113"/>
      <c r="P45" s="114"/>
      <c r="Q45" s="112"/>
    </row>
    <row r="46" spans="1:17" ht="15.75" customHeight="1">
      <c r="A46" s="113"/>
      <c r="B46" s="128"/>
      <c r="C46" s="127"/>
      <c r="D46" s="156"/>
      <c r="E46" s="4">
        <v>10106</v>
      </c>
      <c r="F46" s="4"/>
      <c r="G46" s="4"/>
      <c r="H46" s="61">
        <f t="shared" si="1"/>
        <v>10106</v>
      </c>
      <c r="I46" s="101" t="s">
        <v>31</v>
      </c>
      <c r="J46" s="71">
        <f t="shared" si="14"/>
        <v>13461.38</v>
      </c>
      <c r="K46" s="35">
        <v>13461.38</v>
      </c>
      <c r="L46" s="35">
        <v>0</v>
      </c>
      <c r="M46" s="35">
        <v>0</v>
      </c>
      <c r="N46" s="72">
        <v>0</v>
      </c>
      <c r="O46" s="113"/>
      <c r="P46" s="114"/>
      <c r="Q46" s="112"/>
    </row>
    <row r="47" spans="1:17" ht="15.75" customHeight="1">
      <c r="A47" s="113" t="s">
        <v>174</v>
      </c>
      <c r="B47" s="128">
        <v>40544</v>
      </c>
      <c r="C47" s="127">
        <v>40908</v>
      </c>
      <c r="D47" s="156" t="s">
        <v>35</v>
      </c>
      <c r="E47" s="18">
        <f>SUM(E48:E53)</f>
        <v>21364.1</v>
      </c>
      <c r="F47" s="18">
        <f t="shared" ref="F47:G47" si="19">SUM(F48:F53)</f>
        <v>0</v>
      </c>
      <c r="G47" s="18">
        <f t="shared" si="19"/>
        <v>0</v>
      </c>
      <c r="H47" s="89">
        <f t="shared" si="1"/>
        <v>21364.1</v>
      </c>
      <c r="I47" s="102" t="s">
        <v>26</v>
      </c>
      <c r="J47" s="54">
        <f t="shared" si="14"/>
        <v>1351.3600000000001</v>
      </c>
      <c r="K47" s="18">
        <f>SUM(K48:K53)</f>
        <v>150.58000000000001</v>
      </c>
      <c r="L47" s="18">
        <f>SUM(L48:L53)</f>
        <v>109.34</v>
      </c>
      <c r="M47" s="18">
        <f t="shared" ref="M47:N47" si="20">SUM(M48:M53)</f>
        <v>0</v>
      </c>
      <c r="N47" s="56">
        <f t="shared" si="20"/>
        <v>1091.44</v>
      </c>
      <c r="O47" s="113"/>
      <c r="P47" s="114"/>
      <c r="Q47" s="112"/>
    </row>
    <row r="48" spans="1:17" ht="15.75" customHeight="1">
      <c r="A48" s="113"/>
      <c r="B48" s="128"/>
      <c r="C48" s="127"/>
      <c r="D48" s="156"/>
      <c r="E48" s="4">
        <v>12364.1</v>
      </c>
      <c r="F48" s="4"/>
      <c r="G48" s="4"/>
      <c r="H48" s="61">
        <f t="shared" si="1"/>
        <v>12364.1</v>
      </c>
      <c r="I48" s="101" t="s">
        <v>27</v>
      </c>
      <c r="J48" s="71">
        <f t="shared" si="14"/>
        <v>1091.44</v>
      </c>
      <c r="K48" s="35"/>
      <c r="L48" s="35"/>
      <c r="M48" s="35"/>
      <c r="N48" s="72">
        <v>1091.44</v>
      </c>
      <c r="O48" s="113"/>
      <c r="P48" s="114"/>
      <c r="Q48" s="112"/>
    </row>
    <row r="49" spans="1:17" ht="31.5">
      <c r="A49" s="113"/>
      <c r="B49" s="128"/>
      <c r="C49" s="127"/>
      <c r="D49" s="156"/>
      <c r="E49" s="4"/>
      <c r="F49" s="4"/>
      <c r="G49" s="4"/>
      <c r="H49" s="61">
        <f t="shared" si="1"/>
        <v>0</v>
      </c>
      <c r="I49" s="101" t="s">
        <v>28</v>
      </c>
      <c r="J49" s="71">
        <f t="shared" si="14"/>
        <v>259.92</v>
      </c>
      <c r="K49" s="35">
        <v>150.58000000000001</v>
      </c>
      <c r="L49" s="35">
        <v>109.34</v>
      </c>
      <c r="M49" s="35">
        <v>0</v>
      </c>
      <c r="N49" s="72">
        <v>0</v>
      </c>
      <c r="O49" s="113"/>
      <c r="P49" s="114"/>
      <c r="Q49" s="112"/>
    </row>
    <row r="50" spans="1:17" ht="47.25">
      <c r="A50" s="113"/>
      <c r="B50" s="128"/>
      <c r="C50" s="127"/>
      <c r="D50" s="156"/>
      <c r="E50" s="4"/>
      <c r="F50" s="4"/>
      <c r="G50" s="4"/>
      <c r="H50" s="61">
        <f t="shared" si="1"/>
        <v>0</v>
      </c>
      <c r="I50" s="101" t="s">
        <v>32</v>
      </c>
      <c r="J50" s="71">
        <f t="shared" si="14"/>
        <v>0</v>
      </c>
      <c r="K50" s="35"/>
      <c r="L50" s="35"/>
      <c r="M50" s="35"/>
      <c r="N50" s="72"/>
      <c r="O50" s="113"/>
      <c r="P50" s="114"/>
      <c r="Q50" s="112"/>
    </row>
    <row r="51" spans="1:17" ht="47.25">
      <c r="A51" s="113"/>
      <c r="B51" s="128"/>
      <c r="C51" s="127"/>
      <c r="D51" s="156"/>
      <c r="E51" s="4"/>
      <c r="F51" s="4"/>
      <c r="G51" s="4"/>
      <c r="H51" s="61">
        <f t="shared" si="1"/>
        <v>0</v>
      </c>
      <c r="I51" s="101" t="s">
        <v>29</v>
      </c>
      <c r="J51" s="71">
        <f t="shared" si="14"/>
        <v>0</v>
      </c>
      <c r="K51" s="35"/>
      <c r="L51" s="35"/>
      <c r="M51" s="35"/>
      <c r="N51" s="72"/>
      <c r="O51" s="113"/>
      <c r="P51" s="114"/>
      <c r="Q51" s="112"/>
    </row>
    <row r="52" spans="1:17" ht="15.75" customHeight="1">
      <c r="A52" s="113"/>
      <c r="B52" s="128"/>
      <c r="C52" s="127"/>
      <c r="D52" s="156"/>
      <c r="E52" s="4"/>
      <c r="F52" s="4"/>
      <c r="G52" s="4"/>
      <c r="H52" s="61">
        <f t="shared" si="1"/>
        <v>0</v>
      </c>
      <c r="I52" s="101" t="s">
        <v>30</v>
      </c>
      <c r="J52" s="71">
        <f t="shared" si="14"/>
        <v>0</v>
      </c>
      <c r="K52" s="35"/>
      <c r="L52" s="35"/>
      <c r="M52" s="35"/>
      <c r="N52" s="72"/>
      <c r="O52" s="113"/>
      <c r="P52" s="114"/>
      <c r="Q52" s="112"/>
    </row>
    <row r="53" spans="1:17" ht="15.75" customHeight="1">
      <c r="A53" s="113"/>
      <c r="B53" s="128"/>
      <c r="C53" s="127"/>
      <c r="D53" s="156"/>
      <c r="E53" s="4">
        <v>9000</v>
      </c>
      <c r="F53" s="4"/>
      <c r="G53" s="4"/>
      <c r="H53" s="61">
        <f t="shared" si="1"/>
        <v>9000</v>
      </c>
      <c r="I53" s="101" t="s">
        <v>31</v>
      </c>
      <c r="J53" s="71">
        <f t="shared" si="14"/>
        <v>0</v>
      </c>
      <c r="K53" s="35"/>
      <c r="L53" s="35"/>
      <c r="M53" s="35"/>
      <c r="N53" s="72"/>
      <c r="O53" s="113"/>
      <c r="P53" s="114"/>
      <c r="Q53" s="112"/>
    </row>
    <row r="54" spans="1:17" ht="15.75" customHeight="1">
      <c r="A54" s="113" t="s">
        <v>174</v>
      </c>
      <c r="B54" s="128">
        <v>40544</v>
      </c>
      <c r="C54" s="127">
        <v>40908</v>
      </c>
      <c r="D54" s="156" t="s">
        <v>36</v>
      </c>
      <c r="E54" s="18">
        <f>SUM(E55:E60)</f>
        <v>56262.5</v>
      </c>
      <c r="F54" s="18">
        <f t="shared" ref="F54:G54" si="21">SUM(F55:F60)</f>
        <v>0</v>
      </c>
      <c r="G54" s="18">
        <f t="shared" si="21"/>
        <v>0</v>
      </c>
      <c r="H54" s="89">
        <f t="shared" si="1"/>
        <v>56262.5</v>
      </c>
      <c r="I54" s="102" t="s">
        <v>26</v>
      </c>
      <c r="J54" s="54">
        <f t="shared" si="14"/>
        <v>10131.75</v>
      </c>
      <c r="K54" s="18">
        <f>SUM(K55:K60)</f>
        <v>5428.92</v>
      </c>
      <c r="L54" s="18">
        <f>SUM(L55:L60)</f>
        <v>844.22</v>
      </c>
      <c r="M54" s="18">
        <f t="shared" ref="M54:N54" si="22">SUM(M55:M60)</f>
        <v>327.96</v>
      </c>
      <c r="N54" s="56">
        <f t="shared" si="22"/>
        <v>3530.65</v>
      </c>
      <c r="O54" s="113"/>
      <c r="P54" s="114"/>
      <c r="Q54" s="112"/>
    </row>
    <row r="55" spans="1:17">
      <c r="A55" s="113"/>
      <c r="B55" s="128"/>
      <c r="C55" s="127"/>
      <c r="D55" s="156"/>
      <c r="E55" s="4">
        <v>41262.5</v>
      </c>
      <c r="F55" s="4"/>
      <c r="G55" s="4"/>
      <c r="H55" s="61">
        <f t="shared" si="1"/>
        <v>41262.5</v>
      </c>
      <c r="I55" s="101" t="s">
        <v>27</v>
      </c>
      <c r="J55" s="71">
        <f t="shared" si="14"/>
        <v>7882.76</v>
      </c>
      <c r="K55" s="35">
        <v>4352.1099999999997</v>
      </c>
      <c r="L55" s="35">
        <v>0</v>
      </c>
      <c r="M55" s="35">
        <v>0</v>
      </c>
      <c r="N55" s="72">
        <v>3530.65</v>
      </c>
      <c r="O55" s="113"/>
      <c r="P55" s="114"/>
      <c r="Q55" s="112"/>
    </row>
    <row r="56" spans="1:17" ht="31.5">
      <c r="A56" s="113"/>
      <c r="B56" s="128"/>
      <c r="C56" s="127"/>
      <c r="D56" s="156"/>
      <c r="E56" s="4"/>
      <c r="F56" s="4"/>
      <c r="G56" s="4"/>
      <c r="H56" s="61">
        <f t="shared" si="1"/>
        <v>0</v>
      </c>
      <c r="I56" s="101" t="s">
        <v>28</v>
      </c>
      <c r="J56" s="71">
        <f t="shared" si="14"/>
        <v>2248.9899999999998</v>
      </c>
      <c r="K56" s="35">
        <v>1076.81</v>
      </c>
      <c r="L56" s="35">
        <v>844.22</v>
      </c>
      <c r="M56" s="35">
        <v>327.96</v>
      </c>
      <c r="N56" s="72">
        <v>0</v>
      </c>
      <c r="O56" s="113"/>
      <c r="P56" s="114"/>
      <c r="Q56" s="112"/>
    </row>
    <row r="57" spans="1:17" ht="47.25">
      <c r="A57" s="113"/>
      <c r="B57" s="128"/>
      <c r="C57" s="127"/>
      <c r="D57" s="156"/>
      <c r="E57" s="4"/>
      <c r="F57" s="4"/>
      <c r="G57" s="4"/>
      <c r="H57" s="61">
        <f t="shared" si="1"/>
        <v>0</v>
      </c>
      <c r="I57" s="101" t="s">
        <v>32</v>
      </c>
      <c r="J57" s="71">
        <f t="shared" si="14"/>
        <v>0</v>
      </c>
      <c r="K57" s="35"/>
      <c r="L57" s="35"/>
      <c r="M57" s="35"/>
      <c r="N57" s="72"/>
      <c r="O57" s="113"/>
      <c r="P57" s="114"/>
      <c r="Q57" s="112"/>
    </row>
    <row r="58" spans="1:17" ht="47.25">
      <c r="A58" s="113"/>
      <c r="B58" s="128"/>
      <c r="C58" s="127"/>
      <c r="D58" s="156"/>
      <c r="E58" s="4"/>
      <c r="F58" s="4"/>
      <c r="G58" s="4"/>
      <c r="H58" s="61">
        <f t="shared" si="1"/>
        <v>0</v>
      </c>
      <c r="I58" s="101" t="s">
        <v>29</v>
      </c>
      <c r="J58" s="71">
        <f t="shared" si="14"/>
        <v>0</v>
      </c>
      <c r="K58" s="35"/>
      <c r="L58" s="35"/>
      <c r="M58" s="35"/>
      <c r="N58" s="72"/>
      <c r="O58" s="113"/>
      <c r="P58" s="114"/>
      <c r="Q58" s="112"/>
    </row>
    <row r="59" spans="1:17" ht="15.75" customHeight="1">
      <c r="A59" s="113"/>
      <c r="B59" s="128"/>
      <c r="C59" s="127"/>
      <c r="D59" s="156"/>
      <c r="E59" s="4"/>
      <c r="F59" s="4"/>
      <c r="G59" s="4"/>
      <c r="H59" s="61">
        <f t="shared" si="1"/>
        <v>0</v>
      </c>
      <c r="I59" s="101" t="s">
        <v>30</v>
      </c>
      <c r="J59" s="71">
        <f t="shared" si="14"/>
        <v>0</v>
      </c>
      <c r="K59" s="35"/>
      <c r="L59" s="35"/>
      <c r="M59" s="35"/>
      <c r="N59" s="72"/>
      <c r="O59" s="113"/>
      <c r="P59" s="114"/>
      <c r="Q59" s="112"/>
    </row>
    <row r="60" spans="1:17" ht="15.75" customHeight="1">
      <c r="A60" s="113"/>
      <c r="B60" s="128"/>
      <c r="C60" s="127"/>
      <c r="D60" s="156"/>
      <c r="E60" s="4">
        <v>15000</v>
      </c>
      <c r="F60" s="4"/>
      <c r="G60" s="4"/>
      <c r="H60" s="61">
        <f t="shared" si="1"/>
        <v>15000</v>
      </c>
      <c r="I60" s="101" t="s">
        <v>31</v>
      </c>
      <c r="J60" s="71">
        <f t="shared" si="14"/>
        <v>0</v>
      </c>
      <c r="K60" s="35"/>
      <c r="L60" s="35"/>
      <c r="M60" s="35"/>
      <c r="N60" s="72"/>
      <c r="O60" s="113"/>
      <c r="P60" s="114"/>
      <c r="Q60" s="112"/>
    </row>
    <row r="61" spans="1:17" ht="15.75" customHeight="1">
      <c r="A61" s="113" t="s">
        <v>174</v>
      </c>
      <c r="B61" s="128">
        <v>40544</v>
      </c>
      <c r="C61" s="127">
        <v>40908</v>
      </c>
      <c r="D61" s="156" t="s">
        <v>37</v>
      </c>
      <c r="E61" s="18">
        <f>SUM(E62:E67)</f>
        <v>42956.9</v>
      </c>
      <c r="F61" s="18">
        <f t="shared" ref="F61:G61" si="23">SUM(F62:F67)</f>
        <v>0</v>
      </c>
      <c r="G61" s="18">
        <f t="shared" si="23"/>
        <v>0</v>
      </c>
      <c r="H61" s="89">
        <f t="shared" si="1"/>
        <v>42956.9</v>
      </c>
      <c r="I61" s="102" t="s">
        <v>26</v>
      </c>
      <c r="J61" s="54">
        <f t="shared" si="14"/>
        <v>11930.53</v>
      </c>
      <c r="K61" s="18">
        <f>SUM(K62:K67)</f>
        <v>9685.9600000000009</v>
      </c>
      <c r="L61" s="18">
        <f>SUM(L62:L67)</f>
        <v>81.260000000000005</v>
      </c>
      <c r="M61" s="18">
        <f t="shared" ref="M61:O61" si="24">SUM(M62:M67)</f>
        <v>0</v>
      </c>
      <c r="N61" s="56">
        <f t="shared" si="24"/>
        <v>2163.31</v>
      </c>
      <c r="O61" s="113">
        <f t="shared" si="24"/>
        <v>0</v>
      </c>
      <c r="P61" s="114"/>
      <c r="Q61" s="112"/>
    </row>
    <row r="62" spans="1:17" ht="15.75" customHeight="1">
      <c r="A62" s="113"/>
      <c r="B62" s="128"/>
      <c r="C62" s="127"/>
      <c r="D62" s="156"/>
      <c r="E62" s="4">
        <v>12895.9</v>
      </c>
      <c r="F62" s="4"/>
      <c r="G62" s="4"/>
      <c r="H62" s="61">
        <f t="shared" si="1"/>
        <v>12895.9</v>
      </c>
      <c r="I62" s="101" t="s">
        <v>27</v>
      </c>
      <c r="J62" s="71">
        <f t="shared" si="14"/>
        <v>3291.3</v>
      </c>
      <c r="K62" s="35">
        <v>1127.99</v>
      </c>
      <c r="L62" s="35">
        <v>0</v>
      </c>
      <c r="M62" s="35">
        <v>0</v>
      </c>
      <c r="N62" s="72">
        <v>2163.31</v>
      </c>
      <c r="O62" s="113"/>
      <c r="P62" s="114"/>
      <c r="Q62" s="112"/>
    </row>
    <row r="63" spans="1:17" ht="31.5">
      <c r="A63" s="113"/>
      <c r="B63" s="128"/>
      <c r="C63" s="127"/>
      <c r="D63" s="156"/>
      <c r="E63" s="4"/>
      <c r="F63" s="4"/>
      <c r="G63" s="4"/>
      <c r="H63" s="61">
        <f t="shared" si="1"/>
        <v>0</v>
      </c>
      <c r="I63" s="101" t="s">
        <v>28</v>
      </c>
      <c r="J63" s="71">
        <f t="shared" si="14"/>
        <v>195.04000000000002</v>
      </c>
      <c r="K63" s="35">
        <v>113.78</v>
      </c>
      <c r="L63" s="35">
        <v>81.260000000000005</v>
      </c>
      <c r="M63" s="35">
        <v>0</v>
      </c>
      <c r="N63" s="72">
        <v>0</v>
      </c>
      <c r="O63" s="113"/>
      <c r="P63" s="114"/>
      <c r="Q63" s="112"/>
    </row>
    <row r="64" spans="1:17" ht="47.25">
      <c r="A64" s="113"/>
      <c r="B64" s="128"/>
      <c r="C64" s="127"/>
      <c r="D64" s="156"/>
      <c r="E64" s="4"/>
      <c r="F64" s="4"/>
      <c r="G64" s="4"/>
      <c r="H64" s="61">
        <f t="shared" si="1"/>
        <v>0</v>
      </c>
      <c r="I64" s="101" t="s">
        <v>32</v>
      </c>
      <c r="J64" s="71">
        <f t="shared" si="14"/>
        <v>0</v>
      </c>
      <c r="K64" s="35"/>
      <c r="L64" s="35"/>
      <c r="M64" s="35"/>
      <c r="N64" s="72"/>
      <c r="O64" s="113"/>
      <c r="P64" s="114"/>
      <c r="Q64" s="112"/>
    </row>
    <row r="65" spans="1:17" ht="47.25">
      <c r="A65" s="113"/>
      <c r="B65" s="128"/>
      <c r="C65" s="127"/>
      <c r="D65" s="156"/>
      <c r="E65" s="4"/>
      <c r="F65" s="4"/>
      <c r="G65" s="4"/>
      <c r="H65" s="61">
        <f t="shared" si="1"/>
        <v>0</v>
      </c>
      <c r="I65" s="101" t="s">
        <v>29</v>
      </c>
      <c r="J65" s="71">
        <f t="shared" si="14"/>
        <v>0</v>
      </c>
      <c r="K65" s="35"/>
      <c r="L65" s="35"/>
      <c r="M65" s="35"/>
      <c r="N65" s="72"/>
      <c r="O65" s="113"/>
      <c r="P65" s="114"/>
      <c r="Q65" s="112"/>
    </row>
    <row r="66" spans="1:17" ht="15.75" customHeight="1">
      <c r="A66" s="113"/>
      <c r="B66" s="128"/>
      <c r="C66" s="127"/>
      <c r="D66" s="156"/>
      <c r="E66" s="4"/>
      <c r="F66" s="4"/>
      <c r="G66" s="4"/>
      <c r="H66" s="61">
        <f t="shared" si="1"/>
        <v>0</v>
      </c>
      <c r="I66" s="101" t="s">
        <v>30</v>
      </c>
      <c r="J66" s="71">
        <f t="shared" si="14"/>
        <v>0</v>
      </c>
      <c r="K66" s="35"/>
      <c r="L66" s="35"/>
      <c r="M66" s="35"/>
      <c r="N66" s="72"/>
      <c r="O66" s="113"/>
      <c r="P66" s="114"/>
      <c r="Q66" s="112"/>
    </row>
    <row r="67" spans="1:17" ht="15.75" customHeight="1">
      <c r="A67" s="113"/>
      <c r="B67" s="128"/>
      <c r="C67" s="127"/>
      <c r="D67" s="156"/>
      <c r="E67" s="4">
        <v>30061</v>
      </c>
      <c r="F67" s="4"/>
      <c r="G67" s="4"/>
      <c r="H67" s="61">
        <f t="shared" si="1"/>
        <v>30061</v>
      </c>
      <c r="I67" s="101" t="s">
        <v>31</v>
      </c>
      <c r="J67" s="71">
        <f t="shared" si="14"/>
        <v>8444.19</v>
      </c>
      <c r="K67" s="35">
        <v>8444.19</v>
      </c>
      <c r="L67" s="35">
        <v>0</v>
      </c>
      <c r="M67" s="35">
        <v>0</v>
      </c>
      <c r="N67" s="72">
        <v>0</v>
      </c>
      <c r="O67" s="113"/>
      <c r="P67" s="114"/>
      <c r="Q67" s="112"/>
    </row>
    <row r="68" spans="1:17" ht="15.75" customHeight="1">
      <c r="A68" s="113" t="s">
        <v>174</v>
      </c>
      <c r="B68" s="128">
        <v>40544</v>
      </c>
      <c r="C68" s="127">
        <v>40908</v>
      </c>
      <c r="D68" s="156" t="s">
        <v>38</v>
      </c>
      <c r="E68" s="18">
        <f>SUM(E69:E74)</f>
        <v>23684.7</v>
      </c>
      <c r="F68" s="18">
        <f t="shared" ref="F68:G68" si="25">SUM(F69:F74)</f>
        <v>0</v>
      </c>
      <c r="G68" s="18">
        <f t="shared" si="25"/>
        <v>0</v>
      </c>
      <c r="H68" s="89">
        <f t="shared" si="1"/>
        <v>23684.7</v>
      </c>
      <c r="I68" s="102" t="s">
        <v>26</v>
      </c>
      <c r="J68" s="54">
        <f t="shared" si="14"/>
        <v>1531.57</v>
      </c>
      <c r="K68" s="18">
        <f>SUM(K69:K74)</f>
        <v>67.02</v>
      </c>
      <c r="L68" s="18">
        <f>SUM(L69:L74)</f>
        <v>63.48</v>
      </c>
      <c r="M68" s="18">
        <f t="shared" ref="M68:N68" si="26">SUM(M69:M74)</f>
        <v>1401.07</v>
      </c>
      <c r="N68" s="56">
        <f t="shared" si="26"/>
        <v>0</v>
      </c>
      <c r="O68" s="113"/>
      <c r="P68" s="114"/>
      <c r="Q68" s="112"/>
    </row>
    <row r="69" spans="1:17" ht="15.75" customHeight="1">
      <c r="A69" s="113"/>
      <c r="B69" s="128"/>
      <c r="C69" s="127"/>
      <c r="D69" s="156"/>
      <c r="E69" s="4">
        <v>7364.7</v>
      </c>
      <c r="F69" s="4"/>
      <c r="G69" s="4"/>
      <c r="H69" s="61">
        <f t="shared" si="1"/>
        <v>7364.7</v>
      </c>
      <c r="I69" s="101" t="s">
        <v>27</v>
      </c>
      <c r="J69" s="71">
        <f t="shared" si="14"/>
        <v>0</v>
      </c>
      <c r="K69" s="35"/>
      <c r="L69" s="35"/>
      <c r="M69" s="35"/>
      <c r="N69" s="72"/>
      <c r="O69" s="113"/>
      <c r="P69" s="114"/>
      <c r="Q69" s="112"/>
    </row>
    <row r="70" spans="1:17" ht="31.5">
      <c r="A70" s="113"/>
      <c r="B70" s="128"/>
      <c r="C70" s="127"/>
      <c r="D70" s="156"/>
      <c r="E70" s="4"/>
      <c r="F70" s="4"/>
      <c r="G70" s="4"/>
      <c r="H70" s="61">
        <f t="shared" si="1"/>
        <v>0</v>
      </c>
      <c r="I70" s="101" t="s">
        <v>28</v>
      </c>
      <c r="J70" s="71">
        <f t="shared" si="14"/>
        <v>137.29</v>
      </c>
      <c r="K70" s="35">
        <v>67.02</v>
      </c>
      <c r="L70" s="35">
        <v>63.48</v>
      </c>
      <c r="M70" s="35">
        <v>6.79</v>
      </c>
      <c r="N70" s="72">
        <v>0</v>
      </c>
      <c r="O70" s="113"/>
      <c r="P70" s="114"/>
      <c r="Q70" s="112"/>
    </row>
    <row r="71" spans="1:17" ht="47.25">
      <c r="A71" s="113"/>
      <c r="B71" s="128"/>
      <c r="C71" s="127"/>
      <c r="D71" s="156"/>
      <c r="E71" s="4"/>
      <c r="F71" s="4"/>
      <c r="G71" s="4"/>
      <c r="H71" s="61">
        <f t="shared" ref="H71:H134" si="27">E71+F71+G71</f>
        <v>0</v>
      </c>
      <c r="I71" s="101" t="s">
        <v>32</v>
      </c>
      <c r="J71" s="71">
        <f t="shared" si="14"/>
        <v>0</v>
      </c>
      <c r="K71" s="35"/>
      <c r="L71" s="35"/>
      <c r="M71" s="35"/>
      <c r="N71" s="72"/>
      <c r="O71" s="113"/>
      <c r="P71" s="114"/>
      <c r="Q71" s="112"/>
    </row>
    <row r="72" spans="1:17" ht="47.25">
      <c r="A72" s="113"/>
      <c r="B72" s="128"/>
      <c r="C72" s="127"/>
      <c r="D72" s="156"/>
      <c r="E72" s="4"/>
      <c r="F72" s="4"/>
      <c r="G72" s="4"/>
      <c r="H72" s="61">
        <f t="shared" si="27"/>
        <v>0</v>
      </c>
      <c r="I72" s="101" t="s">
        <v>29</v>
      </c>
      <c r="J72" s="71">
        <f t="shared" si="14"/>
        <v>1394.28</v>
      </c>
      <c r="K72" s="35">
        <v>0</v>
      </c>
      <c r="L72" s="35">
        <v>0</v>
      </c>
      <c r="M72" s="35">
        <v>1394.28</v>
      </c>
      <c r="N72" s="72">
        <v>0</v>
      </c>
      <c r="O72" s="113"/>
      <c r="P72" s="114"/>
      <c r="Q72" s="112"/>
    </row>
    <row r="73" spans="1:17" ht="15.75" customHeight="1">
      <c r="A73" s="113"/>
      <c r="B73" s="128"/>
      <c r="C73" s="127"/>
      <c r="D73" s="156"/>
      <c r="E73" s="4"/>
      <c r="F73" s="4"/>
      <c r="G73" s="4"/>
      <c r="H73" s="61">
        <f t="shared" si="27"/>
        <v>0</v>
      </c>
      <c r="I73" s="101" t="s">
        <v>30</v>
      </c>
      <c r="J73" s="71">
        <f t="shared" si="14"/>
        <v>0</v>
      </c>
      <c r="K73" s="35"/>
      <c r="L73" s="35"/>
      <c r="M73" s="35"/>
      <c r="N73" s="72"/>
      <c r="O73" s="113"/>
      <c r="P73" s="114"/>
      <c r="Q73" s="112"/>
    </row>
    <row r="74" spans="1:17" ht="15.75" customHeight="1">
      <c r="A74" s="113"/>
      <c r="B74" s="128"/>
      <c r="C74" s="127"/>
      <c r="D74" s="156"/>
      <c r="E74" s="4">
        <v>16320</v>
      </c>
      <c r="F74" s="4"/>
      <c r="G74" s="4"/>
      <c r="H74" s="61">
        <f t="shared" si="27"/>
        <v>16320</v>
      </c>
      <c r="I74" s="101" t="s">
        <v>31</v>
      </c>
      <c r="J74" s="71">
        <f t="shared" si="14"/>
        <v>0</v>
      </c>
      <c r="K74" s="35"/>
      <c r="L74" s="35"/>
      <c r="M74" s="35"/>
      <c r="N74" s="72"/>
      <c r="O74" s="113"/>
      <c r="P74" s="114"/>
      <c r="Q74" s="112"/>
    </row>
    <row r="75" spans="1:17" ht="15.75" customHeight="1">
      <c r="A75" s="113" t="s">
        <v>174</v>
      </c>
      <c r="B75" s="128">
        <v>40544</v>
      </c>
      <c r="C75" s="127">
        <v>40908</v>
      </c>
      <c r="D75" s="156" t="s">
        <v>39</v>
      </c>
      <c r="E75" s="18">
        <f>SUM(E76:E81)</f>
        <v>118265.3</v>
      </c>
      <c r="F75" s="18">
        <f t="shared" ref="F75:G75" si="28">SUM(F76:F81)</f>
        <v>0</v>
      </c>
      <c r="G75" s="18">
        <f t="shared" si="28"/>
        <v>0</v>
      </c>
      <c r="H75" s="89">
        <f t="shared" si="27"/>
        <v>118265.3</v>
      </c>
      <c r="I75" s="102" t="s">
        <v>26</v>
      </c>
      <c r="J75" s="54">
        <f t="shared" si="14"/>
        <v>4454.6600000000008</v>
      </c>
      <c r="K75" s="18">
        <f>SUM(K76:K81)</f>
        <v>97.14</v>
      </c>
      <c r="L75" s="18">
        <f>SUM(L76:L81)</f>
        <v>4357.5200000000004</v>
      </c>
      <c r="M75" s="18">
        <f t="shared" ref="M75:N75" si="29">SUM(M76:M81)</f>
        <v>0</v>
      </c>
      <c r="N75" s="56">
        <f t="shared" si="29"/>
        <v>0</v>
      </c>
      <c r="O75" s="113"/>
      <c r="P75" s="114"/>
      <c r="Q75" s="112"/>
    </row>
    <row r="76" spans="1:17" ht="15.75" customHeight="1">
      <c r="A76" s="113"/>
      <c r="B76" s="128"/>
      <c r="C76" s="127"/>
      <c r="D76" s="156"/>
      <c r="E76" s="4">
        <v>98221.3</v>
      </c>
      <c r="F76" s="4"/>
      <c r="G76" s="4"/>
      <c r="H76" s="61">
        <f t="shared" si="27"/>
        <v>98221.3</v>
      </c>
      <c r="I76" s="101" t="s">
        <v>27</v>
      </c>
      <c r="J76" s="71">
        <f t="shared" si="14"/>
        <v>4282.34</v>
      </c>
      <c r="K76" s="35">
        <v>0</v>
      </c>
      <c r="L76" s="35">
        <v>4282.34</v>
      </c>
      <c r="M76" s="35">
        <v>0</v>
      </c>
      <c r="N76" s="72">
        <v>0</v>
      </c>
      <c r="O76" s="113"/>
      <c r="P76" s="114"/>
      <c r="Q76" s="112"/>
    </row>
    <row r="77" spans="1:17" ht="31.5">
      <c r="A77" s="113"/>
      <c r="B77" s="128"/>
      <c r="C77" s="127"/>
      <c r="D77" s="156"/>
      <c r="E77" s="4"/>
      <c r="F77" s="4"/>
      <c r="G77" s="4"/>
      <c r="H77" s="61">
        <f t="shared" si="27"/>
        <v>0</v>
      </c>
      <c r="I77" s="101" t="s">
        <v>28</v>
      </c>
      <c r="J77" s="71">
        <f t="shared" si="14"/>
        <v>172.32</v>
      </c>
      <c r="K77" s="35">
        <v>97.14</v>
      </c>
      <c r="L77" s="35">
        <v>75.180000000000007</v>
      </c>
      <c r="M77" s="35">
        <v>0</v>
      </c>
      <c r="N77" s="72">
        <v>0</v>
      </c>
      <c r="O77" s="113"/>
      <c r="P77" s="114"/>
      <c r="Q77" s="112"/>
    </row>
    <row r="78" spans="1:17" ht="47.25">
      <c r="A78" s="113"/>
      <c r="B78" s="128"/>
      <c r="C78" s="127"/>
      <c r="D78" s="156"/>
      <c r="E78" s="4"/>
      <c r="F78" s="4"/>
      <c r="G78" s="4"/>
      <c r="H78" s="61">
        <f t="shared" si="27"/>
        <v>0</v>
      </c>
      <c r="I78" s="101" t="s">
        <v>32</v>
      </c>
      <c r="J78" s="71">
        <f t="shared" si="14"/>
        <v>0</v>
      </c>
      <c r="K78" s="35"/>
      <c r="L78" s="35"/>
      <c r="M78" s="35"/>
      <c r="N78" s="72"/>
      <c r="O78" s="113"/>
      <c r="P78" s="114"/>
      <c r="Q78" s="112"/>
    </row>
    <row r="79" spans="1:17" ht="47.25">
      <c r="A79" s="113"/>
      <c r="B79" s="128"/>
      <c r="C79" s="127"/>
      <c r="D79" s="156"/>
      <c r="E79" s="4"/>
      <c r="F79" s="4"/>
      <c r="G79" s="4"/>
      <c r="H79" s="61">
        <f t="shared" si="27"/>
        <v>0</v>
      </c>
      <c r="I79" s="101" t="s">
        <v>29</v>
      </c>
      <c r="J79" s="71">
        <f t="shared" si="14"/>
        <v>0</v>
      </c>
      <c r="K79" s="35"/>
      <c r="L79" s="35"/>
      <c r="M79" s="35"/>
      <c r="N79" s="72"/>
      <c r="O79" s="113"/>
      <c r="P79" s="114"/>
      <c r="Q79" s="112"/>
    </row>
    <row r="80" spans="1:17" ht="15.75" customHeight="1">
      <c r="A80" s="113"/>
      <c r="B80" s="128"/>
      <c r="C80" s="127"/>
      <c r="D80" s="156"/>
      <c r="E80" s="4"/>
      <c r="F80" s="4"/>
      <c r="G80" s="4"/>
      <c r="H80" s="61">
        <f t="shared" si="27"/>
        <v>0</v>
      </c>
      <c r="I80" s="101" t="s">
        <v>30</v>
      </c>
      <c r="J80" s="71">
        <f t="shared" si="14"/>
        <v>0</v>
      </c>
      <c r="K80" s="35"/>
      <c r="L80" s="35"/>
      <c r="M80" s="35"/>
      <c r="N80" s="72"/>
      <c r="O80" s="113"/>
      <c r="P80" s="114"/>
      <c r="Q80" s="112"/>
    </row>
    <row r="81" spans="1:17" ht="15.75" customHeight="1">
      <c r="A81" s="113"/>
      <c r="B81" s="128"/>
      <c r="C81" s="127"/>
      <c r="D81" s="156"/>
      <c r="E81" s="4">
        <v>20044</v>
      </c>
      <c r="F81" s="4"/>
      <c r="G81" s="4"/>
      <c r="H81" s="61">
        <f t="shared" si="27"/>
        <v>20044</v>
      </c>
      <c r="I81" s="101" t="s">
        <v>31</v>
      </c>
      <c r="J81" s="71">
        <f t="shared" si="14"/>
        <v>0</v>
      </c>
      <c r="K81" s="35"/>
      <c r="L81" s="35"/>
      <c r="M81" s="35"/>
      <c r="N81" s="72"/>
      <c r="O81" s="113"/>
      <c r="P81" s="114"/>
      <c r="Q81" s="112"/>
    </row>
    <row r="82" spans="1:17" ht="15.75" customHeight="1">
      <c r="A82" s="113" t="s">
        <v>174</v>
      </c>
      <c r="B82" s="128">
        <v>40544</v>
      </c>
      <c r="C82" s="127">
        <v>40908</v>
      </c>
      <c r="D82" s="156" t="s">
        <v>40</v>
      </c>
      <c r="E82" s="18">
        <f>SUM(E83:E88)</f>
        <v>17009.900000000001</v>
      </c>
      <c r="F82" s="18">
        <f t="shared" ref="F82:G82" si="30">SUM(F83:F88)</f>
        <v>0</v>
      </c>
      <c r="G82" s="18">
        <f t="shared" si="30"/>
        <v>0</v>
      </c>
      <c r="H82" s="89">
        <f t="shared" si="27"/>
        <v>17009.900000000001</v>
      </c>
      <c r="I82" s="102" t="s">
        <v>26</v>
      </c>
      <c r="J82" s="54">
        <f t="shared" si="14"/>
        <v>97.17</v>
      </c>
      <c r="K82" s="18">
        <f>SUM(K83:K88)</f>
        <v>54.36</v>
      </c>
      <c r="L82" s="18">
        <f>SUM(L83:L88)</f>
        <v>42.81</v>
      </c>
      <c r="M82" s="18">
        <f t="shared" ref="M82:N82" si="31">SUM(M83:M88)</f>
        <v>0</v>
      </c>
      <c r="N82" s="56">
        <f t="shared" si="31"/>
        <v>0</v>
      </c>
      <c r="O82" s="113"/>
      <c r="P82" s="114"/>
      <c r="Q82" s="112"/>
    </row>
    <row r="83" spans="1:17" ht="15.75" customHeight="1">
      <c r="A83" s="113"/>
      <c r="B83" s="128"/>
      <c r="C83" s="127"/>
      <c r="D83" s="156"/>
      <c r="E83" s="4">
        <v>14309.9</v>
      </c>
      <c r="F83" s="4"/>
      <c r="G83" s="4"/>
      <c r="H83" s="61">
        <f t="shared" si="27"/>
        <v>14309.9</v>
      </c>
      <c r="I83" s="101" t="s">
        <v>27</v>
      </c>
      <c r="J83" s="71">
        <f t="shared" si="14"/>
        <v>0</v>
      </c>
      <c r="K83" s="35"/>
      <c r="L83" s="35"/>
      <c r="M83" s="35"/>
      <c r="N83" s="72"/>
      <c r="O83" s="113"/>
      <c r="P83" s="114"/>
      <c r="Q83" s="112"/>
    </row>
    <row r="84" spans="1:17" ht="31.5">
      <c r="A84" s="113"/>
      <c r="B84" s="128"/>
      <c r="C84" s="127"/>
      <c r="D84" s="156"/>
      <c r="E84" s="4"/>
      <c r="F84" s="4"/>
      <c r="G84" s="4"/>
      <c r="H84" s="61">
        <f t="shared" si="27"/>
        <v>0</v>
      </c>
      <c r="I84" s="101" t="s">
        <v>28</v>
      </c>
      <c r="J84" s="71">
        <f t="shared" si="14"/>
        <v>97.17</v>
      </c>
      <c r="K84" s="35">
        <v>54.36</v>
      </c>
      <c r="L84" s="35">
        <v>42.81</v>
      </c>
      <c r="M84" s="35">
        <v>0</v>
      </c>
      <c r="N84" s="72">
        <v>0</v>
      </c>
      <c r="O84" s="113"/>
      <c r="P84" s="114"/>
      <c r="Q84" s="112"/>
    </row>
    <row r="85" spans="1:17" ht="47.25">
      <c r="A85" s="113"/>
      <c r="B85" s="128"/>
      <c r="C85" s="127"/>
      <c r="D85" s="156"/>
      <c r="E85" s="4"/>
      <c r="F85" s="4"/>
      <c r="G85" s="4"/>
      <c r="H85" s="61">
        <f t="shared" si="27"/>
        <v>0</v>
      </c>
      <c r="I85" s="101" t="s">
        <v>32</v>
      </c>
      <c r="J85" s="71">
        <f t="shared" si="14"/>
        <v>0</v>
      </c>
      <c r="K85" s="35"/>
      <c r="L85" s="35"/>
      <c r="M85" s="35"/>
      <c r="N85" s="72"/>
      <c r="O85" s="113"/>
      <c r="P85" s="114"/>
      <c r="Q85" s="112"/>
    </row>
    <row r="86" spans="1:17" ht="47.25">
      <c r="A86" s="113"/>
      <c r="B86" s="128"/>
      <c r="C86" s="127"/>
      <c r="D86" s="156"/>
      <c r="E86" s="4"/>
      <c r="F86" s="4"/>
      <c r="G86" s="4"/>
      <c r="H86" s="61">
        <f t="shared" si="27"/>
        <v>0</v>
      </c>
      <c r="I86" s="101" t="s">
        <v>29</v>
      </c>
      <c r="J86" s="71">
        <f t="shared" si="14"/>
        <v>0</v>
      </c>
      <c r="K86" s="35"/>
      <c r="L86" s="35"/>
      <c r="M86" s="35"/>
      <c r="N86" s="72"/>
      <c r="O86" s="113"/>
      <c r="P86" s="114"/>
      <c r="Q86" s="112"/>
    </row>
    <row r="87" spans="1:17" ht="15.75" customHeight="1">
      <c r="A87" s="113"/>
      <c r="B87" s="128"/>
      <c r="C87" s="127"/>
      <c r="D87" s="156"/>
      <c r="E87" s="4"/>
      <c r="F87" s="4"/>
      <c r="G87" s="4"/>
      <c r="H87" s="61">
        <f t="shared" si="27"/>
        <v>0</v>
      </c>
      <c r="I87" s="101" t="s">
        <v>30</v>
      </c>
      <c r="J87" s="71">
        <f t="shared" si="14"/>
        <v>0</v>
      </c>
      <c r="K87" s="35"/>
      <c r="L87" s="35"/>
      <c r="M87" s="35"/>
      <c r="N87" s="72"/>
      <c r="O87" s="113"/>
      <c r="P87" s="114"/>
      <c r="Q87" s="112"/>
    </row>
    <row r="88" spans="1:17" ht="15.75" customHeight="1">
      <c r="A88" s="113"/>
      <c r="B88" s="128"/>
      <c r="C88" s="127"/>
      <c r="D88" s="156"/>
      <c r="E88" s="4">
        <v>2700</v>
      </c>
      <c r="F88" s="4"/>
      <c r="G88" s="4"/>
      <c r="H88" s="61">
        <f t="shared" si="27"/>
        <v>2700</v>
      </c>
      <c r="I88" s="101" t="s">
        <v>31</v>
      </c>
      <c r="J88" s="71">
        <f t="shared" si="14"/>
        <v>0</v>
      </c>
      <c r="K88" s="35"/>
      <c r="L88" s="35"/>
      <c r="M88" s="35"/>
      <c r="N88" s="72"/>
      <c r="O88" s="113"/>
      <c r="P88" s="114"/>
      <c r="Q88" s="112"/>
    </row>
    <row r="89" spans="1:17" ht="15.75" customHeight="1">
      <c r="A89" s="113" t="s">
        <v>174</v>
      </c>
      <c r="B89" s="128">
        <v>40544</v>
      </c>
      <c r="C89" s="127">
        <v>40908</v>
      </c>
      <c r="D89" s="156" t="s">
        <v>41</v>
      </c>
      <c r="E89" s="18">
        <f>SUM(E90:E95)</f>
        <v>91228.9</v>
      </c>
      <c r="F89" s="18">
        <f t="shared" ref="F89:G89" si="32">SUM(F90:F95)</f>
        <v>0</v>
      </c>
      <c r="G89" s="18">
        <f t="shared" si="32"/>
        <v>0</v>
      </c>
      <c r="H89" s="89">
        <f t="shared" si="27"/>
        <v>91228.9</v>
      </c>
      <c r="I89" s="102" t="s">
        <v>26</v>
      </c>
      <c r="J89" s="54">
        <f t="shared" si="14"/>
        <v>10810.83</v>
      </c>
      <c r="K89" s="18">
        <f>SUM(K90:K95)</f>
        <v>7040.6799999999994</v>
      </c>
      <c r="L89" s="18">
        <f>SUM(L90:L95)</f>
        <v>182.39</v>
      </c>
      <c r="M89" s="18">
        <f t="shared" ref="M89:N89" si="33">SUM(M90:M95)</f>
        <v>41.21</v>
      </c>
      <c r="N89" s="56">
        <f t="shared" si="33"/>
        <v>3546.55</v>
      </c>
      <c r="O89" s="113"/>
      <c r="P89" s="114"/>
      <c r="Q89" s="112"/>
    </row>
    <row r="90" spans="1:17" ht="15.75" customHeight="1">
      <c r="A90" s="113"/>
      <c r="B90" s="128"/>
      <c r="C90" s="127"/>
      <c r="D90" s="156"/>
      <c r="E90" s="4">
        <v>40728.9</v>
      </c>
      <c r="F90" s="4"/>
      <c r="G90" s="4"/>
      <c r="H90" s="61">
        <f t="shared" si="27"/>
        <v>40728.9</v>
      </c>
      <c r="I90" s="101" t="s">
        <v>27</v>
      </c>
      <c r="J90" s="71">
        <f t="shared" si="14"/>
        <v>0</v>
      </c>
      <c r="K90" s="35"/>
      <c r="L90" s="35"/>
      <c r="M90" s="35"/>
      <c r="N90" s="72"/>
      <c r="O90" s="113"/>
      <c r="P90" s="114"/>
      <c r="Q90" s="112"/>
    </row>
    <row r="91" spans="1:17" ht="31.5">
      <c r="A91" s="113"/>
      <c r="B91" s="128"/>
      <c r="C91" s="127"/>
      <c r="D91" s="156"/>
      <c r="E91" s="4"/>
      <c r="F91" s="4"/>
      <c r="G91" s="4"/>
      <c r="H91" s="61">
        <f t="shared" si="27"/>
        <v>0</v>
      </c>
      <c r="I91" s="101" t="s">
        <v>28</v>
      </c>
      <c r="J91" s="71">
        <f t="shared" ref="J91:J154" si="34">K91+L91+M91+N91</f>
        <v>469.62999999999994</v>
      </c>
      <c r="K91" s="35">
        <v>246.03</v>
      </c>
      <c r="L91" s="35">
        <v>182.39</v>
      </c>
      <c r="M91" s="35">
        <v>41.21</v>
      </c>
      <c r="N91" s="72">
        <v>0</v>
      </c>
      <c r="O91" s="113"/>
      <c r="P91" s="114"/>
      <c r="Q91" s="112"/>
    </row>
    <row r="92" spans="1:17" ht="47.25">
      <c r="A92" s="113"/>
      <c r="B92" s="128"/>
      <c r="C92" s="127"/>
      <c r="D92" s="156"/>
      <c r="E92" s="4"/>
      <c r="F92" s="4"/>
      <c r="G92" s="4"/>
      <c r="H92" s="61">
        <f t="shared" si="27"/>
        <v>0</v>
      </c>
      <c r="I92" s="101" t="s">
        <v>32</v>
      </c>
      <c r="J92" s="71">
        <f t="shared" si="34"/>
        <v>0</v>
      </c>
      <c r="K92" s="35"/>
      <c r="L92" s="35"/>
      <c r="M92" s="35"/>
      <c r="N92" s="72"/>
      <c r="O92" s="113"/>
      <c r="P92" s="114"/>
      <c r="Q92" s="112"/>
    </row>
    <row r="93" spans="1:17" ht="47.25">
      <c r="A93" s="113"/>
      <c r="B93" s="128"/>
      <c r="C93" s="127"/>
      <c r="D93" s="156"/>
      <c r="E93" s="4"/>
      <c r="F93" s="4"/>
      <c r="G93" s="4"/>
      <c r="H93" s="61">
        <f t="shared" si="27"/>
        <v>0</v>
      </c>
      <c r="I93" s="101" t="s">
        <v>29</v>
      </c>
      <c r="J93" s="71">
        <f t="shared" si="34"/>
        <v>10341.200000000001</v>
      </c>
      <c r="K93" s="35">
        <v>6794.65</v>
      </c>
      <c r="L93" s="35">
        <v>0</v>
      </c>
      <c r="M93" s="35">
        <v>0</v>
      </c>
      <c r="N93" s="72">
        <v>3546.55</v>
      </c>
      <c r="O93" s="113"/>
      <c r="P93" s="114"/>
      <c r="Q93" s="112"/>
    </row>
    <row r="94" spans="1:17" ht="15.75" customHeight="1">
      <c r="A94" s="113"/>
      <c r="B94" s="128"/>
      <c r="C94" s="127"/>
      <c r="D94" s="156"/>
      <c r="E94" s="4"/>
      <c r="F94" s="4"/>
      <c r="G94" s="4"/>
      <c r="H94" s="61">
        <f t="shared" si="27"/>
        <v>0</v>
      </c>
      <c r="I94" s="101" t="s">
        <v>30</v>
      </c>
      <c r="J94" s="71">
        <f t="shared" si="34"/>
        <v>0</v>
      </c>
      <c r="K94" s="35"/>
      <c r="L94" s="35"/>
      <c r="M94" s="35"/>
      <c r="N94" s="72"/>
      <c r="O94" s="113"/>
      <c r="P94" s="114"/>
      <c r="Q94" s="112"/>
    </row>
    <row r="95" spans="1:17" ht="15.75" customHeight="1">
      <c r="A95" s="113"/>
      <c r="B95" s="128"/>
      <c r="C95" s="127"/>
      <c r="D95" s="156"/>
      <c r="E95" s="4">
        <v>50500</v>
      </c>
      <c r="F95" s="4"/>
      <c r="G95" s="4"/>
      <c r="H95" s="61">
        <f t="shared" si="27"/>
        <v>50500</v>
      </c>
      <c r="I95" s="101" t="s">
        <v>31</v>
      </c>
      <c r="J95" s="71">
        <f t="shared" si="34"/>
        <v>0</v>
      </c>
      <c r="K95" s="35"/>
      <c r="L95" s="35"/>
      <c r="M95" s="35"/>
      <c r="N95" s="72"/>
      <c r="O95" s="113"/>
      <c r="P95" s="114"/>
      <c r="Q95" s="112"/>
    </row>
    <row r="96" spans="1:17" ht="15.75" customHeight="1">
      <c r="A96" s="113" t="s">
        <v>174</v>
      </c>
      <c r="B96" s="128">
        <v>40544</v>
      </c>
      <c r="C96" s="127">
        <v>40908</v>
      </c>
      <c r="D96" s="156" t="s">
        <v>42</v>
      </c>
      <c r="E96" s="18">
        <f>SUM(E97:E102)</f>
        <v>39499</v>
      </c>
      <c r="F96" s="18">
        <f t="shared" ref="F96:G96" si="35">SUM(F97:F102)</f>
        <v>0</v>
      </c>
      <c r="G96" s="18">
        <f t="shared" si="35"/>
        <v>0</v>
      </c>
      <c r="H96" s="89">
        <f t="shared" si="27"/>
        <v>39499</v>
      </c>
      <c r="I96" s="102" t="s">
        <v>26</v>
      </c>
      <c r="J96" s="54">
        <f t="shared" si="34"/>
        <v>48.04</v>
      </c>
      <c r="K96" s="18">
        <f>SUM(K97:K102)</f>
        <v>15.26</v>
      </c>
      <c r="L96" s="18">
        <f>SUM(L97:L102)</f>
        <v>15.01</v>
      </c>
      <c r="M96" s="18">
        <f t="shared" ref="M96:N96" si="36">SUM(M97:M102)</f>
        <v>15.54</v>
      </c>
      <c r="N96" s="56">
        <f t="shared" si="36"/>
        <v>2.23</v>
      </c>
      <c r="O96" s="113"/>
      <c r="P96" s="114"/>
      <c r="Q96" s="112"/>
    </row>
    <row r="97" spans="1:17" ht="15.75" customHeight="1">
      <c r="A97" s="113"/>
      <c r="B97" s="128"/>
      <c r="C97" s="127"/>
      <c r="D97" s="156"/>
      <c r="E97" s="4">
        <v>9486</v>
      </c>
      <c r="F97" s="4"/>
      <c r="G97" s="4"/>
      <c r="H97" s="61">
        <f t="shared" si="27"/>
        <v>9486</v>
      </c>
      <c r="I97" s="101" t="s">
        <v>27</v>
      </c>
      <c r="J97" s="71">
        <f t="shared" si="34"/>
        <v>0</v>
      </c>
      <c r="K97" s="35"/>
      <c r="L97" s="35"/>
      <c r="M97" s="35"/>
      <c r="N97" s="72"/>
      <c r="O97" s="113"/>
      <c r="P97" s="114"/>
      <c r="Q97" s="112"/>
    </row>
    <row r="98" spans="1:17" ht="31.5">
      <c r="A98" s="113"/>
      <c r="B98" s="128"/>
      <c r="C98" s="127"/>
      <c r="D98" s="156"/>
      <c r="E98" s="4"/>
      <c r="F98" s="4"/>
      <c r="G98" s="4"/>
      <c r="H98" s="61">
        <f t="shared" si="27"/>
        <v>0</v>
      </c>
      <c r="I98" s="101" t="s">
        <v>28</v>
      </c>
      <c r="J98" s="71">
        <f t="shared" si="34"/>
        <v>48.04</v>
      </c>
      <c r="K98" s="35">
        <v>15.26</v>
      </c>
      <c r="L98" s="35">
        <v>15.01</v>
      </c>
      <c r="M98" s="35">
        <v>15.54</v>
      </c>
      <c r="N98" s="72">
        <v>2.23</v>
      </c>
      <c r="O98" s="113"/>
      <c r="P98" s="114"/>
      <c r="Q98" s="112"/>
    </row>
    <row r="99" spans="1:17" ht="47.25">
      <c r="A99" s="113"/>
      <c r="B99" s="128"/>
      <c r="C99" s="127"/>
      <c r="D99" s="156"/>
      <c r="E99" s="4"/>
      <c r="F99" s="4"/>
      <c r="G99" s="4"/>
      <c r="H99" s="61">
        <f t="shared" si="27"/>
        <v>0</v>
      </c>
      <c r="I99" s="101" t="s">
        <v>32</v>
      </c>
      <c r="J99" s="71">
        <f t="shared" si="34"/>
        <v>0</v>
      </c>
      <c r="K99" s="35"/>
      <c r="L99" s="35"/>
      <c r="M99" s="35"/>
      <c r="N99" s="72"/>
      <c r="O99" s="113"/>
      <c r="P99" s="114"/>
      <c r="Q99" s="112"/>
    </row>
    <row r="100" spans="1:17" ht="47.25">
      <c r="A100" s="113"/>
      <c r="B100" s="128"/>
      <c r="C100" s="127"/>
      <c r="D100" s="156"/>
      <c r="E100" s="4"/>
      <c r="F100" s="4"/>
      <c r="G100" s="4"/>
      <c r="H100" s="61">
        <f t="shared" si="27"/>
        <v>0</v>
      </c>
      <c r="I100" s="101" t="s">
        <v>29</v>
      </c>
      <c r="J100" s="71">
        <f t="shared" si="34"/>
        <v>0</v>
      </c>
      <c r="K100" s="35"/>
      <c r="L100" s="35"/>
      <c r="M100" s="35"/>
      <c r="N100" s="72"/>
      <c r="O100" s="113"/>
      <c r="P100" s="114"/>
      <c r="Q100" s="112"/>
    </row>
    <row r="101" spans="1:17" ht="15.75" customHeight="1">
      <c r="A101" s="113"/>
      <c r="B101" s="128"/>
      <c r="C101" s="127"/>
      <c r="D101" s="156"/>
      <c r="E101" s="4"/>
      <c r="F101" s="4"/>
      <c r="G101" s="4"/>
      <c r="H101" s="61">
        <f t="shared" si="27"/>
        <v>0</v>
      </c>
      <c r="I101" s="101" t="s">
        <v>30</v>
      </c>
      <c r="J101" s="71">
        <f t="shared" si="34"/>
        <v>0</v>
      </c>
      <c r="K101" s="35"/>
      <c r="L101" s="35"/>
      <c r="M101" s="35"/>
      <c r="N101" s="72"/>
      <c r="O101" s="113"/>
      <c r="P101" s="114"/>
      <c r="Q101" s="112"/>
    </row>
    <row r="102" spans="1:17" ht="15.75" customHeight="1">
      <c r="A102" s="113"/>
      <c r="B102" s="128"/>
      <c r="C102" s="127"/>
      <c r="D102" s="156"/>
      <c r="E102" s="4">
        <v>30013</v>
      </c>
      <c r="F102" s="4"/>
      <c r="G102" s="4"/>
      <c r="H102" s="61">
        <f t="shared" si="27"/>
        <v>30013</v>
      </c>
      <c r="I102" s="101" t="s">
        <v>31</v>
      </c>
      <c r="J102" s="71">
        <f t="shared" si="34"/>
        <v>0</v>
      </c>
      <c r="K102" s="35"/>
      <c r="L102" s="35"/>
      <c r="M102" s="35"/>
      <c r="N102" s="72"/>
      <c r="O102" s="113"/>
      <c r="P102" s="114"/>
      <c r="Q102" s="112"/>
    </row>
    <row r="103" spans="1:17" ht="15.75" customHeight="1">
      <c r="A103" s="113" t="s">
        <v>206</v>
      </c>
      <c r="B103" s="128">
        <v>40544</v>
      </c>
      <c r="C103" s="127">
        <v>40908</v>
      </c>
      <c r="D103" s="156" t="s">
        <v>43</v>
      </c>
      <c r="E103" s="18">
        <f>SUM(E104:E109)</f>
        <v>29901.599999999999</v>
      </c>
      <c r="F103" s="18">
        <f t="shared" ref="F103:G103" si="37">SUM(F104:F109)</f>
        <v>0</v>
      </c>
      <c r="G103" s="18">
        <f t="shared" si="37"/>
        <v>0</v>
      </c>
      <c r="H103" s="89">
        <f t="shared" si="27"/>
        <v>29901.599999999999</v>
      </c>
      <c r="I103" s="102" t="s">
        <v>26</v>
      </c>
      <c r="J103" s="54">
        <f t="shared" si="34"/>
        <v>1227.71</v>
      </c>
      <c r="K103" s="18">
        <f>SUM(K104:K109)</f>
        <v>2.77</v>
      </c>
      <c r="L103" s="18">
        <f>SUM(L104:L109)</f>
        <v>1224.94</v>
      </c>
      <c r="M103" s="18">
        <f t="shared" ref="M103:N103" si="38">SUM(M104:M109)</f>
        <v>0</v>
      </c>
      <c r="N103" s="56">
        <f t="shared" si="38"/>
        <v>0</v>
      </c>
      <c r="O103" s="113"/>
      <c r="P103" s="114"/>
      <c r="Q103" s="112"/>
    </row>
    <row r="104" spans="1:17" ht="15.75" customHeight="1">
      <c r="A104" s="113"/>
      <c r="B104" s="128"/>
      <c r="C104" s="127"/>
      <c r="D104" s="156"/>
      <c r="E104" s="4">
        <v>9843.6</v>
      </c>
      <c r="F104" s="4"/>
      <c r="G104" s="4"/>
      <c r="H104" s="61">
        <f t="shared" si="27"/>
        <v>9843.6</v>
      </c>
      <c r="I104" s="101" t="s">
        <v>27</v>
      </c>
      <c r="J104" s="71">
        <f t="shared" si="34"/>
        <v>0</v>
      </c>
      <c r="K104" s="35"/>
      <c r="L104" s="35"/>
      <c r="M104" s="35"/>
      <c r="N104" s="72"/>
      <c r="O104" s="113"/>
      <c r="P104" s="114"/>
      <c r="Q104" s="112"/>
    </row>
    <row r="105" spans="1:17" ht="31.5">
      <c r="A105" s="113"/>
      <c r="B105" s="128"/>
      <c r="C105" s="127"/>
      <c r="D105" s="156"/>
      <c r="E105" s="4"/>
      <c r="F105" s="4"/>
      <c r="G105" s="4"/>
      <c r="H105" s="61">
        <f t="shared" si="27"/>
        <v>0</v>
      </c>
      <c r="I105" s="101" t="s">
        <v>28</v>
      </c>
      <c r="J105" s="71">
        <f t="shared" si="34"/>
        <v>5.07</v>
      </c>
      <c r="K105" s="35">
        <v>2.77</v>
      </c>
      <c r="L105" s="35">
        <v>2.2999999999999998</v>
      </c>
      <c r="M105" s="35">
        <v>0</v>
      </c>
      <c r="N105" s="72">
        <v>0</v>
      </c>
      <c r="O105" s="113"/>
      <c r="P105" s="114"/>
      <c r="Q105" s="112"/>
    </row>
    <row r="106" spans="1:17" ht="47.25">
      <c r="A106" s="113"/>
      <c r="B106" s="128"/>
      <c r="C106" s="127"/>
      <c r="D106" s="156"/>
      <c r="E106" s="4"/>
      <c r="F106" s="4"/>
      <c r="G106" s="4"/>
      <c r="H106" s="61">
        <f t="shared" si="27"/>
        <v>0</v>
      </c>
      <c r="I106" s="101" t="s">
        <v>32</v>
      </c>
      <c r="J106" s="71">
        <f t="shared" si="34"/>
        <v>0</v>
      </c>
      <c r="K106" s="35"/>
      <c r="L106" s="35"/>
      <c r="M106" s="35"/>
      <c r="N106" s="72"/>
      <c r="O106" s="113"/>
      <c r="P106" s="114"/>
      <c r="Q106" s="112"/>
    </row>
    <row r="107" spans="1:17" ht="47.25">
      <c r="A107" s="113"/>
      <c r="B107" s="128"/>
      <c r="C107" s="127"/>
      <c r="D107" s="156"/>
      <c r="E107" s="4"/>
      <c r="F107" s="4"/>
      <c r="G107" s="4"/>
      <c r="H107" s="61">
        <f t="shared" si="27"/>
        <v>0</v>
      </c>
      <c r="I107" s="101" t="s">
        <v>29</v>
      </c>
      <c r="J107" s="71">
        <f t="shared" si="34"/>
        <v>1222.6400000000001</v>
      </c>
      <c r="K107" s="35">
        <v>0</v>
      </c>
      <c r="L107" s="35">
        <v>1222.6400000000001</v>
      </c>
      <c r="M107" s="35">
        <v>0</v>
      </c>
      <c r="N107" s="72">
        <v>0</v>
      </c>
      <c r="O107" s="113"/>
      <c r="P107" s="114"/>
      <c r="Q107" s="112"/>
    </row>
    <row r="108" spans="1:17" ht="15.75" customHeight="1">
      <c r="A108" s="113"/>
      <c r="B108" s="128"/>
      <c r="C108" s="127"/>
      <c r="D108" s="156"/>
      <c r="E108" s="4"/>
      <c r="F108" s="4"/>
      <c r="G108" s="4"/>
      <c r="H108" s="61">
        <f t="shared" si="27"/>
        <v>0</v>
      </c>
      <c r="I108" s="101" t="s">
        <v>30</v>
      </c>
      <c r="J108" s="71">
        <f t="shared" si="34"/>
        <v>0</v>
      </c>
      <c r="K108" s="35"/>
      <c r="L108" s="35"/>
      <c r="M108" s="35"/>
      <c r="N108" s="72"/>
      <c r="O108" s="113"/>
      <c r="P108" s="114"/>
      <c r="Q108" s="112"/>
    </row>
    <row r="109" spans="1:17" ht="15.75" customHeight="1">
      <c r="A109" s="113"/>
      <c r="B109" s="128"/>
      <c r="C109" s="127"/>
      <c r="D109" s="156"/>
      <c r="E109" s="4">
        <v>20058</v>
      </c>
      <c r="F109" s="4"/>
      <c r="G109" s="4"/>
      <c r="H109" s="61">
        <f t="shared" si="27"/>
        <v>20058</v>
      </c>
      <c r="I109" s="101" t="s">
        <v>31</v>
      </c>
      <c r="J109" s="71">
        <f t="shared" si="34"/>
        <v>0</v>
      </c>
      <c r="K109" s="35"/>
      <c r="L109" s="35"/>
      <c r="M109" s="35"/>
      <c r="N109" s="72"/>
      <c r="O109" s="113"/>
      <c r="P109" s="114"/>
      <c r="Q109" s="112"/>
    </row>
    <row r="110" spans="1:17" ht="15.75" customHeight="1">
      <c r="A110" s="113" t="s">
        <v>206</v>
      </c>
      <c r="B110" s="128">
        <v>40544</v>
      </c>
      <c r="C110" s="127">
        <v>41274</v>
      </c>
      <c r="D110" s="156" t="s">
        <v>44</v>
      </c>
      <c r="E110" s="18">
        <f>SUM(E111:E116)</f>
        <v>138419.79999999999</v>
      </c>
      <c r="F110" s="18">
        <f t="shared" ref="F110:G110" si="39">SUM(F111:F116)</f>
        <v>7300</v>
      </c>
      <c r="G110" s="18">
        <f t="shared" si="39"/>
        <v>0</v>
      </c>
      <c r="H110" s="89">
        <f t="shared" si="27"/>
        <v>145719.79999999999</v>
      </c>
      <c r="I110" s="102" t="s">
        <v>26</v>
      </c>
      <c r="J110" s="54">
        <f t="shared" si="34"/>
        <v>10081.02</v>
      </c>
      <c r="K110" s="18">
        <f>SUM(K111:K116)</f>
        <v>413.96</v>
      </c>
      <c r="L110" s="18">
        <f>SUM(L111:L116)</f>
        <v>4424.24</v>
      </c>
      <c r="M110" s="18">
        <f t="shared" ref="M110:N110" si="40">SUM(M111:M116)</f>
        <v>242.4</v>
      </c>
      <c r="N110" s="18">
        <f t="shared" si="40"/>
        <v>5000.42</v>
      </c>
      <c r="O110" s="113" t="s">
        <v>205</v>
      </c>
      <c r="P110" s="114" t="s">
        <v>204</v>
      </c>
      <c r="Q110" s="112">
        <v>60</v>
      </c>
    </row>
    <row r="111" spans="1:17" ht="15.75" customHeight="1">
      <c r="A111" s="113"/>
      <c r="B111" s="128"/>
      <c r="C111" s="127"/>
      <c r="D111" s="156"/>
      <c r="E111" s="4">
        <v>59042.8</v>
      </c>
      <c r="F111" s="4">
        <v>7300</v>
      </c>
      <c r="G111" s="4"/>
      <c r="H111" s="61">
        <f t="shared" si="27"/>
        <v>66342.8</v>
      </c>
      <c r="I111" s="101" t="s">
        <v>27</v>
      </c>
      <c r="J111" s="71">
        <f t="shared" si="34"/>
        <v>4563.32</v>
      </c>
      <c r="K111" s="35"/>
      <c r="L111" s="35">
        <v>741.29</v>
      </c>
      <c r="M111" s="35"/>
      <c r="N111" s="72">
        <v>3822.03</v>
      </c>
      <c r="O111" s="113"/>
      <c r="P111" s="114"/>
      <c r="Q111" s="112"/>
    </row>
    <row r="112" spans="1:17" ht="31.5">
      <c r="A112" s="113"/>
      <c r="B112" s="128"/>
      <c r="C112" s="127"/>
      <c r="D112" s="156"/>
      <c r="E112" s="4"/>
      <c r="F112" s="4"/>
      <c r="G112" s="4"/>
      <c r="H112" s="61">
        <f t="shared" si="27"/>
        <v>0</v>
      </c>
      <c r="I112" s="101" t="s">
        <v>28</v>
      </c>
      <c r="J112" s="71">
        <f t="shared" si="34"/>
        <v>1178.3900000000001</v>
      </c>
      <c r="K112" s="35"/>
      <c r="L112" s="35"/>
      <c r="M112" s="35"/>
      <c r="N112" s="72">
        <v>1178.3900000000001</v>
      </c>
      <c r="O112" s="113"/>
      <c r="P112" s="114"/>
      <c r="Q112" s="112"/>
    </row>
    <row r="113" spans="1:17" ht="47.25">
      <c r="A113" s="113"/>
      <c r="B113" s="128"/>
      <c r="C113" s="127"/>
      <c r="D113" s="156"/>
      <c r="E113" s="4"/>
      <c r="F113" s="4"/>
      <c r="G113" s="4"/>
      <c r="H113" s="61">
        <f t="shared" si="27"/>
        <v>0</v>
      </c>
      <c r="I113" s="101" t="s">
        <v>32</v>
      </c>
      <c r="J113" s="71">
        <f t="shared" si="34"/>
        <v>0</v>
      </c>
      <c r="K113" s="35"/>
      <c r="L113" s="35"/>
      <c r="M113" s="35"/>
      <c r="N113" s="72"/>
      <c r="O113" s="113"/>
      <c r="P113" s="114"/>
      <c r="Q113" s="112"/>
    </row>
    <row r="114" spans="1:17" ht="47.25">
      <c r="A114" s="113"/>
      <c r="B114" s="128"/>
      <c r="C114" s="127"/>
      <c r="D114" s="156"/>
      <c r="E114" s="4"/>
      <c r="F114" s="4"/>
      <c r="G114" s="4"/>
      <c r="H114" s="61">
        <f t="shared" si="27"/>
        <v>0</v>
      </c>
      <c r="I114" s="101" t="s">
        <v>29</v>
      </c>
      <c r="J114" s="71">
        <f t="shared" si="34"/>
        <v>1011.58</v>
      </c>
      <c r="K114" s="35">
        <v>413.96</v>
      </c>
      <c r="L114" s="35">
        <v>355.22</v>
      </c>
      <c r="M114" s="35">
        <v>242.4</v>
      </c>
      <c r="N114" s="72">
        <v>0</v>
      </c>
      <c r="O114" s="113"/>
      <c r="P114" s="114"/>
      <c r="Q114" s="112"/>
    </row>
    <row r="115" spans="1:17" ht="15.75" customHeight="1">
      <c r="A115" s="113"/>
      <c r="B115" s="128"/>
      <c r="C115" s="127"/>
      <c r="D115" s="156"/>
      <c r="E115" s="4"/>
      <c r="F115" s="4"/>
      <c r="G115" s="4"/>
      <c r="H115" s="61">
        <f t="shared" si="27"/>
        <v>0</v>
      </c>
      <c r="I115" s="101" t="s">
        <v>30</v>
      </c>
      <c r="J115" s="71">
        <f t="shared" si="34"/>
        <v>0</v>
      </c>
      <c r="K115" s="35"/>
      <c r="L115" s="35"/>
      <c r="M115" s="35"/>
      <c r="N115" s="72"/>
      <c r="O115" s="113"/>
      <c r="P115" s="114"/>
      <c r="Q115" s="112"/>
    </row>
    <row r="116" spans="1:17" ht="15.75" customHeight="1">
      <c r="A116" s="113"/>
      <c r="B116" s="128"/>
      <c r="C116" s="127"/>
      <c r="D116" s="156"/>
      <c r="E116" s="4">
        <v>79377</v>
      </c>
      <c r="F116" s="4"/>
      <c r="G116" s="4"/>
      <c r="H116" s="61">
        <f t="shared" si="27"/>
        <v>79377</v>
      </c>
      <c r="I116" s="101" t="s">
        <v>31</v>
      </c>
      <c r="J116" s="71">
        <f t="shared" si="34"/>
        <v>3327.73</v>
      </c>
      <c r="K116" s="35"/>
      <c r="L116" s="35">
        <v>3327.73</v>
      </c>
      <c r="M116" s="35"/>
      <c r="N116" s="72"/>
      <c r="O116" s="113"/>
      <c r="P116" s="114"/>
      <c r="Q116" s="112"/>
    </row>
    <row r="117" spans="1:17" ht="15.75" customHeight="1">
      <c r="A117" s="113" t="s">
        <v>174</v>
      </c>
      <c r="B117" s="128">
        <v>40544</v>
      </c>
      <c r="C117" s="127">
        <v>40908</v>
      </c>
      <c r="D117" s="156" t="s">
        <v>45</v>
      </c>
      <c r="E117" s="18">
        <f>SUM(E118:E123)</f>
        <v>38056.199999999997</v>
      </c>
      <c r="F117" s="18">
        <f t="shared" ref="F117:G117" si="41">SUM(F118:F123)</f>
        <v>0</v>
      </c>
      <c r="G117" s="18">
        <f t="shared" si="41"/>
        <v>0</v>
      </c>
      <c r="H117" s="89">
        <f t="shared" si="27"/>
        <v>38056.199999999997</v>
      </c>
      <c r="I117" s="102" t="s">
        <v>26</v>
      </c>
      <c r="J117" s="54">
        <f t="shared" si="34"/>
        <v>1957.37</v>
      </c>
      <c r="K117" s="18">
        <f>SUM(K118:K123)</f>
        <v>308.66000000000003</v>
      </c>
      <c r="L117" s="18">
        <f>SUM(L118:L123)</f>
        <v>232.16</v>
      </c>
      <c r="M117" s="18">
        <f t="shared" ref="M117:N117" si="42">SUM(M118:M123)</f>
        <v>29.98</v>
      </c>
      <c r="N117" s="56">
        <f t="shared" si="42"/>
        <v>1386.57</v>
      </c>
      <c r="O117" s="113"/>
      <c r="P117" s="114"/>
      <c r="Q117" s="112"/>
    </row>
    <row r="118" spans="1:17" ht="15.75" customHeight="1">
      <c r="A118" s="113"/>
      <c r="B118" s="128"/>
      <c r="C118" s="127"/>
      <c r="D118" s="156"/>
      <c r="E118" s="4">
        <v>33046.199999999997</v>
      </c>
      <c r="F118" s="4"/>
      <c r="G118" s="4"/>
      <c r="H118" s="61">
        <f t="shared" si="27"/>
        <v>33046.199999999997</v>
      </c>
      <c r="I118" s="101" t="s">
        <v>27</v>
      </c>
      <c r="J118" s="71">
        <f t="shared" si="34"/>
        <v>1072.28</v>
      </c>
      <c r="K118" s="35">
        <v>0</v>
      </c>
      <c r="L118" s="35">
        <v>0</v>
      </c>
      <c r="M118" s="35">
        <v>0</v>
      </c>
      <c r="N118" s="72">
        <v>1072.28</v>
      </c>
      <c r="O118" s="113"/>
      <c r="P118" s="114"/>
      <c r="Q118" s="112"/>
    </row>
    <row r="119" spans="1:17" ht="31.5">
      <c r="A119" s="113"/>
      <c r="B119" s="128"/>
      <c r="C119" s="127"/>
      <c r="D119" s="156"/>
      <c r="E119" s="4"/>
      <c r="F119" s="4"/>
      <c r="G119" s="4"/>
      <c r="H119" s="61">
        <f t="shared" si="27"/>
        <v>0</v>
      </c>
      <c r="I119" s="101" t="s">
        <v>28</v>
      </c>
      <c r="J119" s="71">
        <f t="shared" si="34"/>
        <v>575.09</v>
      </c>
      <c r="K119" s="35">
        <v>308.66000000000003</v>
      </c>
      <c r="L119" s="35">
        <v>232.16</v>
      </c>
      <c r="M119" s="35">
        <v>29.98</v>
      </c>
      <c r="N119" s="72">
        <v>4.29</v>
      </c>
      <c r="O119" s="113"/>
      <c r="P119" s="114"/>
      <c r="Q119" s="112"/>
    </row>
    <row r="120" spans="1:17" ht="47.25">
      <c r="A120" s="113"/>
      <c r="B120" s="128"/>
      <c r="C120" s="127"/>
      <c r="D120" s="156"/>
      <c r="E120" s="4"/>
      <c r="F120" s="4"/>
      <c r="G120" s="4"/>
      <c r="H120" s="61">
        <f t="shared" si="27"/>
        <v>0</v>
      </c>
      <c r="I120" s="101" t="s">
        <v>32</v>
      </c>
      <c r="J120" s="71">
        <f t="shared" si="34"/>
        <v>0</v>
      </c>
      <c r="K120" s="35"/>
      <c r="L120" s="35"/>
      <c r="M120" s="35"/>
      <c r="N120" s="72"/>
      <c r="O120" s="113"/>
      <c r="P120" s="114"/>
      <c r="Q120" s="112"/>
    </row>
    <row r="121" spans="1:17" ht="47.25">
      <c r="A121" s="113"/>
      <c r="B121" s="128"/>
      <c r="C121" s="127"/>
      <c r="D121" s="156"/>
      <c r="E121" s="4"/>
      <c r="F121" s="4"/>
      <c r="G121" s="4"/>
      <c r="H121" s="61">
        <f t="shared" si="27"/>
        <v>0</v>
      </c>
      <c r="I121" s="101" t="s">
        <v>29</v>
      </c>
      <c r="J121" s="71">
        <f t="shared" si="34"/>
        <v>310</v>
      </c>
      <c r="K121" s="35">
        <v>0</v>
      </c>
      <c r="L121" s="35">
        <v>0</v>
      </c>
      <c r="M121" s="35">
        <v>0</v>
      </c>
      <c r="N121" s="72">
        <v>310</v>
      </c>
      <c r="O121" s="113"/>
      <c r="P121" s="114"/>
      <c r="Q121" s="112"/>
    </row>
    <row r="122" spans="1:17" ht="15.75" customHeight="1">
      <c r="A122" s="113"/>
      <c r="B122" s="128"/>
      <c r="C122" s="127"/>
      <c r="D122" s="156"/>
      <c r="E122" s="4"/>
      <c r="F122" s="4"/>
      <c r="G122" s="4"/>
      <c r="H122" s="61">
        <f t="shared" si="27"/>
        <v>0</v>
      </c>
      <c r="I122" s="101" t="s">
        <v>30</v>
      </c>
      <c r="J122" s="71">
        <f t="shared" si="34"/>
        <v>0</v>
      </c>
      <c r="K122" s="35"/>
      <c r="L122" s="35"/>
      <c r="M122" s="35"/>
      <c r="N122" s="72"/>
      <c r="O122" s="113"/>
      <c r="P122" s="114"/>
      <c r="Q122" s="112"/>
    </row>
    <row r="123" spans="1:17" ht="15.75" customHeight="1">
      <c r="A123" s="113"/>
      <c r="B123" s="128"/>
      <c r="C123" s="127"/>
      <c r="D123" s="156"/>
      <c r="E123" s="4">
        <v>5010</v>
      </c>
      <c r="F123" s="4"/>
      <c r="G123" s="4"/>
      <c r="H123" s="61">
        <f t="shared" si="27"/>
        <v>5010</v>
      </c>
      <c r="I123" s="101" t="s">
        <v>31</v>
      </c>
      <c r="J123" s="71">
        <f t="shared" si="34"/>
        <v>0</v>
      </c>
      <c r="K123" s="35"/>
      <c r="L123" s="35"/>
      <c r="M123" s="35"/>
      <c r="N123" s="72"/>
      <c r="O123" s="113"/>
      <c r="P123" s="114"/>
      <c r="Q123" s="112"/>
    </row>
    <row r="124" spans="1:17" ht="15.75" customHeight="1">
      <c r="A124" s="113" t="s">
        <v>206</v>
      </c>
      <c r="B124" s="128">
        <v>40544</v>
      </c>
      <c r="C124" s="127">
        <v>40908</v>
      </c>
      <c r="D124" s="156" t="s">
        <v>46</v>
      </c>
      <c r="E124" s="18">
        <f>SUM(E125:E130)</f>
        <v>17013.900000000001</v>
      </c>
      <c r="F124" s="18">
        <f t="shared" ref="F124:G124" si="43">SUM(F125:F130)</f>
        <v>0</v>
      </c>
      <c r="G124" s="18">
        <f t="shared" si="43"/>
        <v>0</v>
      </c>
      <c r="H124" s="89">
        <f t="shared" si="27"/>
        <v>17013.900000000001</v>
      </c>
      <c r="I124" s="102" t="s">
        <v>26</v>
      </c>
      <c r="J124" s="54">
        <f t="shared" si="34"/>
        <v>742.23</v>
      </c>
      <c r="K124" s="18">
        <f>SUM(K125:K130)</f>
        <v>5.72</v>
      </c>
      <c r="L124" s="18">
        <f>SUM(L125:L130)</f>
        <v>736.51</v>
      </c>
      <c r="M124" s="18">
        <f t="shared" ref="M124:N124" si="44">SUM(M125:M130)</f>
        <v>0</v>
      </c>
      <c r="N124" s="56">
        <f t="shared" si="44"/>
        <v>0</v>
      </c>
      <c r="O124" s="113"/>
      <c r="P124" s="114"/>
      <c r="Q124" s="112"/>
    </row>
    <row r="125" spans="1:17" ht="15.75" customHeight="1">
      <c r="A125" s="113"/>
      <c r="B125" s="128"/>
      <c r="C125" s="127"/>
      <c r="D125" s="156"/>
      <c r="E125" s="4">
        <v>5973.9</v>
      </c>
      <c r="F125" s="4"/>
      <c r="G125" s="4"/>
      <c r="H125" s="61">
        <f t="shared" si="27"/>
        <v>5973.9</v>
      </c>
      <c r="I125" s="101" t="s">
        <v>27</v>
      </c>
      <c r="J125" s="71">
        <f t="shared" si="34"/>
        <v>601.75</v>
      </c>
      <c r="K125" s="35">
        <v>0</v>
      </c>
      <c r="L125" s="35">
        <v>601.75</v>
      </c>
      <c r="M125" s="35">
        <v>0</v>
      </c>
      <c r="N125" s="72">
        <v>0</v>
      </c>
      <c r="O125" s="113"/>
      <c r="P125" s="114"/>
      <c r="Q125" s="112"/>
    </row>
    <row r="126" spans="1:17" ht="31.5">
      <c r="A126" s="113"/>
      <c r="B126" s="128"/>
      <c r="C126" s="127"/>
      <c r="D126" s="156"/>
      <c r="E126" s="4"/>
      <c r="F126" s="4"/>
      <c r="G126" s="4"/>
      <c r="H126" s="61">
        <f t="shared" si="27"/>
        <v>0</v>
      </c>
      <c r="I126" s="101" t="s">
        <v>28</v>
      </c>
      <c r="J126" s="71">
        <f t="shared" si="34"/>
        <v>10.48</v>
      </c>
      <c r="K126" s="35">
        <v>5.72</v>
      </c>
      <c r="L126" s="35">
        <v>4.76</v>
      </c>
      <c r="M126" s="35">
        <v>0</v>
      </c>
      <c r="N126" s="72">
        <v>0</v>
      </c>
      <c r="O126" s="113"/>
      <c r="P126" s="114"/>
      <c r="Q126" s="112"/>
    </row>
    <row r="127" spans="1:17" ht="47.25">
      <c r="A127" s="113"/>
      <c r="B127" s="128"/>
      <c r="C127" s="127"/>
      <c r="D127" s="156"/>
      <c r="E127" s="4"/>
      <c r="F127" s="4"/>
      <c r="G127" s="4"/>
      <c r="H127" s="61">
        <f t="shared" si="27"/>
        <v>0</v>
      </c>
      <c r="I127" s="101" t="s">
        <v>32</v>
      </c>
      <c r="J127" s="71">
        <f t="shared" si="34"/>
        <v>0</v>
      </c>
      <c r="K127" s="35"/>
      <c r="L127" s="35"/>
      <c r="M127" s="35"/>
      <c r="N127" s="72"/>
      <c r="O127" s="113"/>
      <c r="P127" s="114"/>
      <c r="Q127" s="112"/>
    </row>
    <row r="128" spans="1:17" ht="47.25">
      <c r="A128" s="113"/>
      <c r="B128" s="128"/>
      <c r="C128" s="127"/>
      <c r="D128" s="156"/>
      <c r="E128" s="4"/>
      <c r="F128" s="4"/>
      <c r="G128" s="4"/>
      <c r="H128" s="61">
        <f t="shared" si="27"/>
        <v>0</v>
      </c>
      <c r="I128" s="101" t="s">
        <v>29</v>
      </c>
      <c r="J128" s="71">
        <f t="shared" si="34"/>
        <v>130</v>
      </c>
      <c r="K128" s="35">
        <v>0</v>
      </c>
      <c r="L128" s="35">
        <v>130</v>
      </c>
      <c r="M128" s="35">
        <v>0</v>
      </c>
      <c r="N128" s="72">
        <v>0</v>
      </c>
      <c r="O128" s="113"/>
      <c r="P128" s="114"/>
      <c r="Q128" s="112"/>
    </row>
    <row r="129" spans="1:17" ht="15.75" customHeight="1">
      <c r="A129" s="113"/>
      <c r="B129" s="128"/>
      <c r="C129" s="127"/>
      <c r="D129" s="156"/>
      <c r="E129" s="4"/>
      <c r="F129" s="4"/>
      <c r="G129" s="4"/>
      <c r="H129" s="61">
        <f t="shared" si="27"/>
        <v>0</v>
      </c>
      <c r="I129" s="101" t="s">
        <v>30</v>
      </c>
      <c r="J129" s="71">
        <f t="shared" si="34"/>
        <v>0</v>
      </c>
      <c r="K129" s="35"/>
      <c r="L129" s="35"/>
      <c r="M129" s="35"/>
      <c r="N129" s="72"/>
      <c r="O129" s="113"/>
      <c r="P129" s="114"/>
      <c r="Q129" s="112"/>
    </row>
    <row r="130" spans="1:17" ht="15.75" customHeight="1">
      <c r="A130" s="113"/>
      <c r="B130" s="128"/>
      <c r="C130" s="127"/>
      <c r="D130" s="156"/>
      <c r="E130" s="4">
        <v>11040</v>
      </c>
      <c r="F130" s="4"/>
      <c r="G130" s="4"/>
      <c r="H130" s="61">
        <f t="shared" si="27"/>
        <v>11040</v>
      </c>
      <c r="I130" s="101" t="s">
        <v>31</v>
      </c>
      <c r="J130" s="71">
        <f t="shared" si="34"/>
        <v>0</v>
      </c>
      <c r="K130" s="35"/>
      <c r="L130" s="35"/>
      <c r="M130" s="35"/>
      <c r="N130" s="72"/>
      <c r="O130" s="113"/>
      <c r="P130" s="114"/>
      <c r="Q130" s="112"/>
    </row>
    <row r="131" spans="1:17" ht="15.75" customHeight="1">
      <c r="A131" s="113" t="s">
        <v>206</v>
      </c>
      <c r="B131" s="128">
        <v>40544</v>
      </c>
      <c r="C131" s="127">
        <v>40908</v>
      </c>
      <c r="D131" s="156" t="s">
        <v>47</v>
      </c>
      <c r="E131" s="18">
        <f>SUM(E132:E137)</f>
        <v>37918.6</v>
      </c>
      <c r="F131" s="18">
        <f t="shared" ref="F131:G131" si="45">SUM(F132:F137)</f>
        <v>0</v>
      </c>
      <c r="G131" s="18">
        <f t="shared" si="45"/>
        <v>0</v>
      </c>
      <c r="H131" s="89">
        <f t="shared" si="27"/>
        <v>37918.6</v>
      </c>
      <c r="I131" s="102" t="s">
        <v>26</v>
      </c>
      <c r="J131" s="54">
        <f t="shared" si="34"/>
        <v>6125.7999999999993</v>
      </c>
      <c r="K131" s="18">
        <f>SUM(K132:K137)</f>
        <v>268.55</v>
      </c>
      <c r="L131" s="18">
        <f>SUM(L132:L137)</f>
        <v>4436.7599999999993</v>
      </c>
      <c r="M131" s="18">
        <f t="shared" ref="M131:N131" si="46">SUM(M132:M137)</f>
        <v>1302.49</v>
      </c>
      <c r="N131" s="56">
        <f t="shared" si="46"/>
        <v>118</v>
      </c>
      <c r="O131" s="113"/>
      <c r="P131" s="114"/>
      <c r="Q131" s="112"/>
    </row>
    <row r="132" spans="1:17" ht="15.75" customHeight="1">
      <c r="A132" s="113"/>
      <c r="B132" s="128"/>
      <c r="C132" s="127"/>
      <c r="D132" s="156"/>
      <c r="E132" s="4">
        <v>9863.6</v>
      </c>
      <c r="F132" s="4"/>
      <c r="G132" s="4"/>
      <c r="H132" s="61">
        <f t="shared" si="27"/>
        <v>9863.6</v>
      </c>
      <c r="I132" s="101" t="s">
        <v>27</v>
      </c>
      <c r="J132" s="71">
        <f t="shared" si="34"/>
        <v>1157.74</v>
      </c>
      <c r="K132" s="35">
        <v>0</v>
      </c>
      <c r="L132" s="35">
        <v>0</v>
      </c>
      <c r="M132" s="35">
        <v>1039.74</v>
      </c>
      <c r="N132" s="72">
        <v>118</v>
      </c>
      <c r="O132" s="113"/>
      <c r="P132" s="114"/>
      <c r="Q132" s="112"/>
    </row>
    <row r="133" spans="1:17" ht="31.5">
      <c r="A133" s="113"/>
      <c r="B133" s="128"/>
      <c r="C133" s="127"/>
      <c r="D133" s="156"/>
      <c r="E133" s="4"/>
      <c r="F133" s="4"/>
      <c r="G133" s="4"/>
      <c r="H133" s="61">
        <f t="shared" si="27"/>
        <v>0</v>
      </c>
      <c r="I133" s="101" t="s">
        <v>28</v>
      </c>
      <c r="J133" s="71">
        <f t="shared" si="34"/>
        <v>755.08</v>
      </c>
      <c r="K133" s="35">
        <v>268.55</v>
      </c>
      <c r="L133" s="35">
        <v>223.78</v>
      </c>
      <c r="M133" s="35">
        <v>262.75</v>
      </c>
      <c r="N133" s="72">
        <v>0</v>
      </c>
      <c r="O133" s="113"/>
      <c r="P133" s="114"/>
      <c r="Q133" s="112"/>
    </row>
    <row r="134" spans="1:17" ht="47.25">
      <c r="A134" s="113"/>
      <c r="B134" s="128"/>
      <c r="C134" s="127"/>
      <c r="D134" s="156"/>
      <c r="E134" s="4"/>
      <c r="F134" s="4"/>
      <c r="G134" s="4"/>
      <c r="H134" s="61">
        <f t="shared" si="27"/>
        <v>0</v>
      </c>
      <c r="I134" s="101" t="s">
        <v>32</v>
      </c>
      <c r="J134" s="71">
        <f t="shared" si="34"/>
        <v>0</v>
      </c>
      <c r="K134" s="35"/>
      <c r="L134" s="35"/>
      <c r="M134" s="35"/>
      <c r="N134" s="72"/>
      <c r="O134" s="113"/>
      <c r="P134" s="114"/>
      <c r="Q134" s="112"/>
    </row>
    <row r="135" spans="1:17" ht="47.25">
      <c r="A135" s="113"/>
      <c r="B135" s="128"/>
      <c r="C135" s="127"/>
      <c r="D135" s="156"/>
      <c r="E135" s="4"/>
      <c r="F135" s="4"/>
      <c r="G135" s="4"/>
      <c r="H135" s="61">
        <f t="shared" ref="H135:H198" si="47">E135+F135+G135</f>
        <v>0</v>
      </c>
      <c r="I135" s="101" t="s">
        <v>29</v>
      </c>
      <c r="J135" s="71">
        <f t="shared" si="34"/>
        <v>0</v>
      </c>
      <c r="K135" s="35"/>
      <c r="L135" s="35"/>
      <c r="M135" s="35"/>
      <c r="N135" s="72"/>
      <c r="O135" s="113"/>
      <c r="P135" s="114"/>
      <c r="Q135" s="112"/>
    </row>
    <row r="136" spans="1:17" ht="15.75" customHeight="1">
      <c r="A136" s="113"/>
      <c r="B136" s="128"/>
      <c r="C136" s="127"/>
      <c r="D136" s="156"/>
      <c r="E136" s="4"/>
      <c r="F136" s="4"/>
      <c r="G136" s="4"/>
      <c r="H136" s="61">
        <f t="shared" si="47"/>
        <v>0</v>
      </c>
      <c r="I136" s="101" t="s">
        <v>30</v>
      </c>
      <c r="J136" s="71">
        <f t="shared" si="34"/>
        <v>0</v>
      </c>
      <c r="K136" s="35"/>
      <c r="L136" s="35"/>
      <c r="M136" s="35"/>
      <c r="N136" s="72"/>
      <c r="O136" s="113"/>
      <c r="P136" s="114"/>
      <c r="Q136" s="112"/>
    </row>
    <row r="137" spans="1:17" ht="15.75" customHeight="1">
      <c r="A137" s="113"/>
      <c r="B137" s="128"/>
      <c r="C137" s="127"/>
      <c r="D137" s="156"/>
      <c r="E137" s="4">
        <v>28055</v>
      </c>
      <c r="F137" s="4"/>
      <c r="G137" s="4"/>
      <c r="H137" s="61">
        <f t="shared" si="47"/>
        <v>28055</v>
      </c>
      <c r="I137" s="101" t="s">
        <v>31</v>
      </c>
      <c r="J137" s="71">
        <f t="shared" si="34"/>
        <v>4212.9799999999996</v>
      </c>
      <c r="K137" s="35">
        <v>0</v>
      </c>
      <c r="L137" s="35">
        <v>4212.9799999999996</v>
      </c>
      <c r="M137" s="35">
        <v>0</v>
      </c>
      <c r="N137" s="72">
        <v>0</v>
      </c>
      <c r="O137" s="113"/>
      <c r="P137" s="114"/>
      <c r="Q137" s="112"/>
    </row>
    <row r="138" spans="1:17" ht="15.75" customHeight="1">
      <c r="A138" s="113" t="s">
        <v>206</v>
      </c>
      <c r="B138" s="128">
        <v>40544</v>
      </c>
      <c r="C138" s="127">
        <v>40908</v>
      </c>
      <c r="D138" s="156" t="s">
        <v>48</v>
      </c>
      <c r="E138" s="18">
        <f>SUM(E139:E144)</f>
        <v>19188.2</v>
      </c>
      <c r="F138" s="18">
        <f t="shared" ref="F138:G138" si="48">SUM(F139:F144)</f>
        <v>0</v>
      </c>
      <c r="G138" s="18">
        <f t="shared" si="48"/>
        <v>0</v>
      </c>
      <c r="H138" s="89">
        <f t="shared" si="47"/>
        <v>19188.2</v>
      </c>
      <c r="I138" s="102" t="s">
        <v>26</v>
      </c>
      <c r="J138" s="54">
        <f t="shared" si="34"/>
        <v>1066.6599999999999</v>
      </c>
      <c r="K138" s="18">
        <f>SUM(K139:K144)</f>
        <v>1060.9599999999998</v>
      </c>
      <c r="L138" s="18">
        <f>SUM(L139:L144)</f>
        <v>5.7</v>
      </c>
      <c r="M138" s="18">
        <f t="shared" ref="M138:N138" si="49">SUM(M139:M144)</f>
        <v>0</v>
      </c>
      <c r="N138" s="56">
        <f t="shared" si="49"/>
        <v>0</v>
      </c>
      <c r="O138" s="113"/>
      <c r="P138" s="114"/>
      <c r="Q138" s="112"/>
    </row>
    <row r="139" spans="1:17" ht="15.75" customHeight="1">
      <c r="A139" s="113"/>
      <c r="B139" s="128"/>
      <c r="C139" s="127"/>
      <c r="D139" s="156"/>
      <c r="E139" s="4">
        <v>15288.2</v>
      </c>
      <c r="F139" s="4"/>
      <c r="G139" s="4"/>
      <c r="H139" s="61">
        <f t="shared" si="47"/>
        <v>15288.2</v>
      </c>
      <c r="I139" s="101" t="s">
        <v>27</v>
      </c>
      <c r="J139" s="71">
        <f t="shared" si="34"/>
        <v>1054.1099999999999</v>
      </c>
      <c r="K139" s="35">
        <v>1054.1099999999999</v>
      </c>
      <c r="L139" s="35">
        <v>0</v>
      </c>
      <c r="M139" s="35">
        <v>0</v>
      </c>
      <c r="N139" s="72">
        <v>0</v>
      </c>
      <c r="O139" s="113"/>
      <c r="P139" s="114"/>
      <c r="Q139" s="112"/>
    </row>
    <row r="140" spans="1:17" ht="31.5">
      <c r="A140" s="113"/>
      <c r="B140" s="128"/>
      <c r="C140" s="127"/>
      <c r="D140" s="156"/>
      <c r="E140" s="4"/>
      <c r="F140" s="4"/>
      <c r="G140" s="4"/>
      <c r="H140" s="61">
        <f t="shared" si="47"/>
        <v>0</v>
      </c>
      <c r="I140" s="101" t="s">
        <v>28</v>
      </c>
      <c r="J140" s="71">
        <f t="shared" si="34"/>
        <v>12.55</v>
      </c>
      <c r="K140" s="35">
        <v>6.85</v>
      </c>
      <c r="L140" s="35">
        <v>5.7</v>
      </c>
      <c r="M140" s="35">
        <v>0</v>
      </c>
      <c r="N140" s="72">
        <v>0</v>
      </c>
      <c r="O140" s="113"/>
      <c r="P140" s="114"/>
      <c r="Q140" s="112"/>
    </row>
    <row r="141" spans="1:17" ht="47.25">
      <c r="A141" s="113"/>
      <c r="B141" s="128"/>
      <c r="C141" s="127"/>
      <c r="D141" s="156"/>
      <c r="E141" s="4"/>
      <c r="F141" s="4"/>
      <c r="G141" s="4"/>
      <c r="H141" s="61">
        <f t="shared" si="47"/>
        <v>0</v>
      </c>
      <c r="I141" s="101" t="s">
        <v>32</v>
      </c>
      <c r="J141" s="71">
        <f t="shared" si="34"/>
        <v>0</v>
      </c>
      <c r="K141" s="35"/>
      <c r="L141" s="35"/>
      <c r="M141" s="35"/>
      <c r="N141" s="72"/>
      <c r="O141" s="113"/>
      <c r="P141" s="114"/>
      <c r="Q141" s="112"/>
    </row>
    <row r="142" spans="1:17" ht="47.25">
      <c r="A142" s="113"/>
      <c r="B142" s="128"/>
      <c r="C142" s="127"/>
      <c r="D142" s="156"/>
      <c r="E142" s="4"/>
      <c r="F142" s="4"/>
      <c r="G142" s="4"/>
      <c r="H142" s="61">
        <f t="shared" si="47"/>
        <v>0</v>
      </c>
      <c r="I142" s="101" t="s">
        <v>29</v>
      </c>
      <c r="J142" s="71">
        <f t="shared" si="34"/>
        <v>0</v>
      </c>
      <c r="K142" s="35"/>
      <c r="L142" s="35"/>
      <c r="M142" s="35"/>
      <c r="N142" s="72"/>
      <c r="O142" s="113"/>
      <c r="P142" s="114"/>
      <c r="Q142" s="112"/>
    </row>
    <row r="143" spans="1:17" ht="15.75" customHeight="1">
      <c r="A143" s="113"/>
      <c r="B143" s="128"/>
      <c r="C143" s="127"/>
      <c r="D143" s="156"/>
      <c r="E143" s="4"/>
      <c r="F143" s="4"/>
      <c r="G143" s="4"/>
      <c r="H143" s="61">
        <f t="shared" si="47"/>
        <v>0</v>
      </c>
      <c r="I143" s="101" t="s">
        <v>30</v>
      </c>
      <c r="J143" s="71">
        <f t="shared" si="34"/>
        <v>0</v>
      </c>
      <c r="K143" s="35"/>
      <c r="L143" s="35"/>
      <c r="M143" s="35"/>
      <c r="N143" s="72"/>
      <c r="O143" s="113"/>
      <c r="P143" s="114"/>
      <c r="Q143" s="112"/>
    </row>
    <row r="144" spans="1:17" ht="15.75" customHeight="1">
      <c r="A144" s="113"/>
      <c r="B144" s="128"/>
      <c r="C144" s="127"/>
      <c r="D144" s="156"/>
      <c r="E144" s="4">
        <v>3900</v>
      </c>
      <c r="F144" s="4"/>
      <c r="G144" s="4"/>
      <c r="H144" s="61">
        <f t="shared" si="47"/>
        <v>3900</v>
      </c>
      <c r="I144" s="101" t="s">
        <v>31</v>
      </c>
      <c r="J144" s="71">
        <f t="shared" si="34"/>
        <v>0</v>
      </c>
      <c r="K144" s="35"/>
      <c r="L144" s="35"/>
      <c r="M144" s="35"/>
      <c r="N144" s="72"/>
      <c r="O144" s="113"/>
      <c r="P144" s="114"/>
      <c r="Q144" s="112"/>
    </row>
    <row r="145" spans="1:17" ht="15.75" customHeight="1">
      <c r="A145" s="113" t="s">
        <v>206</v>
      </c>
      <c r="B145" s="128">
        <v>40544</v>
      </c>
      <c r="C145" s="127">
        <v>40908</v>
      </c>
      <c r="D145" s="156" t="s">
        <v>49</v>
      </c>
      <c r="E145" s="18">
        <f>SUM(E146:E151)</f>
        <v>49688</v>
      </c>
      <c r="F145" s="18">
        <f t="shared" ref="F145:G145" si="50">SUM(F146:F151)</f>
        <v>0</v>
      </c>
      <c r="G145" s="18">
        <f t="shared" si="50"/>
        <v>0</v>
      </c>
      <c r="H145" s="89">
        <f t="shared" si="47"/>
        <v>49688</v>
      </c>
      <c r="I145" s="102" t="s">
        <v>26</v>
      </c>
      <c r="J145" s="54">
        <f t="shared" si="34"/>
        <v>6623.3</v>
      </c>
      <c r="K145" s="18">
        <f>SUM(K146:K151)</f>
        <v>5025.6100000000006</v>
      </c>
      <c r="L145" s="18">
        <f>SUM(L146:L151)</f>
        <v>746.38</v>
      </c>
      <c r="M145" s="18">
        <f t="shared" ref="M145:N145" si="51">SUM(M146:M151)</f>
        <v>744.74</v>
      </c>
      <c r="N145" s="56">
        <f t="shared" si="51"/>
        <v>106.57</v>
      </c>
      <c r="O145" s="113"/>
      <c r="P145" s="114"/>
      <c r="Q145" s="112"/>
    </row>
    <row r="146" spans="1:17" ht="15.75" customHeight="1">
      <c r="A146" s="113"/>
      <c r="B146" s="128"/>
      <c r="C146" s="127"/>
      <c r="D146" s="156"/>
      <c r="E146" s="4">
        <v>27288</v>
      </c>
      <c r="F146" s="4"/>
      <c r="G146" s="4"/>
      <c r="H146" s="61">
        <f t="shared" si="47"/>
        <v>27288</v>
      </c>
      <c r="I146" s="101" t="s">
        <v>27</v>
      </c>
      <c r="J146" s="71">
        <f t="shared" si="34"/>
        <v>4262.3100000000004</v>
      </c>
      <c r="K146" s="35">
        <v>4262.3100000000004</v>
      </c>
      <c r="L146" s="35">
        <v>0</v>
      </c>
      <c r="M146" s="35">
        <v>0</v>
      </c>
      <c r="N146" s="72">
        <v>0</v>
      </c>
      <c r="O146" s="113"/>
      <c r="P146" s="114"/>
      <c r="Q146" s="112"/>
    </row>
    <row r="147" spans="1:17" ht="31.5">
      <c r="A147" s="113"/>
      <c r="B147" s="128"/>
      <c r="C147" s="127"/>
      <c r="D147" s="156"/>
      <c r="E147" s="4"/>
      <c r="F147" s="4"/>
      <c r="G147" s="4"/>
      <c r="H147" s="61">
        <f t="shared" si="47"/>
        <v>0</v>
      </c>
      <c r="I147" s="101" t="s">
        <v>28</v>
      </c>
      <c r="J147" s="71">
        <f t="shared" si="34"/>
        <v>2360.9900000000002</v>
      </c>
      <c r="K147" s="35">
        <v>763.3</v>
      </c>
      <c r="L147" s="35">
        <v>746.38</v>
      </c>
      <c r="M147" s="35">
        <v>744.74</v>
      </c>
      <c r="N147" s="72">
        <v>106.57</v>
      </c>
      <c r="O147" s="113"/>
      <c r="P147" s="114"/>
      <c r="Q147" s="112"/>
    </row>
    <row r="148" spans="1:17" ht="47.25">
      <c r="A148" s="113"/>
      <c r="B148" s="128"/>
      <c r="C148" s="127"/>
      <c r="D148" s="156"/>
      <c r="E148" s="4"/>
      <c r="F148" s="4"/>
      <c r="G148" s="4"/>
      <c r="H148" s="61">
        <f t="shared" si="47"/>
        <v>0</v>
      </c>
      <c r="I148" s="101" t="s">
        <v>32</v>
      </c>
      <c r="J148" s="71">
        <f t="shared" si="34"/>
        <v>0</v>
      </c>
      <c r="K148" s="35"/>
      <c r="L148" s="35"/>
      <c r="M148" s="35"/>
      <c r="N148" s="72"/>
      <c r="O148" s="113"/>
      <c r="P148" s="114"/>
      <c r="Q148" s="112"/>
    </row>
    <row r="149" spans="1:17" ht="47.25">
      <c r="A149" s="113"/>
      <c r="B149" s="128"/>
      <c r="C149" s="127"/>
      <c r="D149" s="156"/>
      <c r="E149" s="4"/>
      <c r="F149" s="4"/>
      <c r="G149" s="4"/>
      <c r="H149" s="61">
        <f t="shared" si="47"/>
        <v>0</v>
      </c>
      <c r="I149" s="101" t="s">
        <v>29</v>
      </c>
      <c r="J149" s="71">
        <f t="shared" si="34"/>
        <v>0</v>
      </c>
      <c r="K149" s="35"/>
      <c r="L149" s="35"/>
      <c r="M149" s="35"/>
      <c r="N149" s="72"/>
      <c r="O149" s="113"/>
      <c r="P149" s="114"/>
      <c r="Q149" s="112"/>
    </row>
    <row r="150" spans="1:17" ht="15.75" customHeight="1">
      <c r="A150" s="113"/>
      <c r="B150" s="128"/>
      <c r="C150" s="127"/>
      <c r="D150" s="156"/>
      <c r="E150" s="4"/>
      <c r="F150" s="4"/>
      <c r="G150" s="4"/>
      <c r="H150" s="61">
        <f t="shared" si="47"/>
        <v>0</v>
      </c>
      <c r="I150" s="101" t="s">
        <v>30</v>
      </c>
      <c r="J150" s="71">
        <f t="shared" si="34"/>
        <v>0</v>
      </c>
      <c r="K150" s="35"/>
      <c r="L150" s="35"/>
      <c r="M150" s="35"/>
      <c r="N150" s="72"/>
      <c r="O150" s="113"/>
      <c r="P150" s="114"/>
      <c r="Q150" s="112"/>
    </row>
    <row r="151" spans="1:17" ht="15.75" customHeight="1">
      <c r="A151" s="113"/>
      <c r="B151" s="128"/>
      <c r="C151" s="127"/>
      <c r="D151" s="156"/>
      <c r="E151" s="4">
        <v>22400</v>
      </c>
      <c r="F151" s="4"/>
      <c r="G151" s="4"/>
      <c r="H151" s="61">
        <f t="shared" si="47"/>
        <v>22400</v>
      </c>
      <c r="I151" s="101" t="s">
        <v>31</v>
      </c>
      <c r="J151" s="71">
        <f t="shared" si="34"/>
        <v>0</v>
      </c>
      <c r="K151" s="35"/>
      <c r="L151" s="35"/>
      <c r="M151" s="35"/>
      <c r="N151" s="72"/>
      <c r="O151" s="113"/>
      <c r="P151" s="114"/>
      <c r="Q151" s="112"/>
    </row>
    <row r="152" spans="1:17" ht="15.75" customHeight="1">
      <c r="A152" s="113" t="s">
        <v>206</v>
      </c>
      <c r="B152" s="128">
        <v>40544</v>
      </c>
      <c r="C152" s="127">
        <v>40908</v>
      </c>
      <c r="D152" s="156" t="s">
        <v>50</v>
      </c>
      <c r="E152" s="18">
        <f>SUM(E153:E158)</f>
        <v>1622.9</v>
      </c>
      <c r="F152" s="18">
        <f t="shared" ref="F152:G152" si="52">SUM(F153:F158)</f>
        <v>0</v>
      </c>
      <c r="G152" s="18">
        <f t="shared" si="52"/>
        <v>0</v>
      </c>
      <c r="H152" s="89">
        <f t="shared" si="47"/>
        <v>1622.9</v>
      </c>
      <c r="I152" s="102" t="s">
        <v>26</v>
      </c>
      <c r="J152" s="54">
        <f t="shared" si="34"/>
        <v>347.75</v>
      </c>
      <c r="K152" s="18">
        <f>SUM(K153:K158)</f>
        <v>27.229999999999997</v>
      </c>
      <c r="L152" s="18">
        <f>SUM(L153:L158)</f>
        <v>320.52</v>
      </c>
      <c r="M152" s="18">
        <f t="shared" ref="M152:N152" si="53">SUM(M153:M158)</f>
        <v>0</v>
      </c>
      <c r="N152" s="56">
        <f t="shared" si="53"/>
        <v>0</v>
      </c>
      <c r="O152" s="113"/>
      <c r="P152" s="114"/>
      <c r="Q152" s="112"/>
    </row>
    <row r="153" spans="1:17" ht="15.75" customHeight="1">
      <c r="A153" s="113"/>
      <c r="B153" s="128"/>
      <c r="C153" s="127"/>
      <c r="D153" s="156"/>
      <c r="E153" s="4">
        <v>1622.9</v>
      </c>
      <c r="F153" s="4"/>
      <c r="G153" s="4"/>
      <c r="H153" s="61">
        <f t="shared" si="47"/>
        <v>1622.9</v>
      </c>
      <c r="I153" s="101" t="s">
        <v>27</v>
      </c>
      <c r="J153" s="71">
        <f t="shared" si="34"/>
        <v>326.26</v>
      </c>
      <c r="K153" s="35">
        <v>5.74</v>
      </c>
      <c r="L153" s="35">
        <v>320.52</v>
      </c>
      <c r="M153" s="35">
        <v>0</v>
      </c>
      <c r="N153" s="72">
        <v>0</v>
      </c>
      <c r="O153" s="113"/>
      <c r="P153" s="114"/>
      <c r="Q153" s="112"/>
    </row>
    <row r="154" spans="1:17" ht="31.5">
      <c r="A154" s="113"/>
      <c r="B154" s="128"/>
      <c r="C154" s="127"/>
      <c r="D154" s="156"/>
      <c r="E154" s="4"/>
      <c r="F154" s="4"/>
      <c r="G154" s="4"/>
      <c r="H154" s="61">
        <f t="shared" si="47"/>
        <v>0</v>
      </c>
      <c r="I154" s="101" t="s">
        <v>28</v>
      </c>
      <c r="J154" s="71">
        <f t="shared" si="34"/>
        <v>21.49</v>
      </c>
      <c r="K154" s="35">
        <v>21.49</v>
      </c>
      <c r="L154" s="35">
        <v>0</v>
      </c>
      <c r="M154" s="35">
        <v>0</v>
      </c>
      <c r="N154" s="72">
        <v>0</v>
      </c>
      <c r="O154" s="113"/>
      <c r="P154" s="114"/>
      <c r="Q154" s="112"/>
    </row>
    <row r="155" spans="1:17" ht="47.25">
      <c r="A155" s="113"/>
      <c r="B155" s="128"/>
      <c r="C155" s="127"/>
      <c r="D155" s="156"/>
      <c r="E155" s="4"/>
      <c r="F155" s="4"/>
      <c r="G155" s="4"/>
      <c r="H155" s="61">
        <f t="shared" si="47"/>
        <v>0</v>
      </c>
      <c r="I155" s="101" t="s">
        <v>32</v>
      </c>
      <c r="J155" s="71">
        <f t="shared" ref="J155:J218" si="54">K155+L155+M155+N155</f>
        <v>0</v>
      </c>
      <c r="K155" s="35"/>
      <c r="L155" s="35"/>
      <c r="M155" s="35"/>
      <c r="N155" s="72"/>
      <c r="O155" s="113"/>
      <c r="P155" s="114"/>
      <c r="Q155" s="112"/>
    </row>
    <row r="156" spans="1:17" ht="47.25">
      <c r="A156" s="113"/>
      <c r="B156" s="128"/>
      <c r="C156" s="127"/>
      <c r="D156" s="156"/>
      <c r="E156" s="4"/>
      <c r="F156" s="4"/>
      <c r="G156" s="4"/>
      <c r="H156" s="61">
        <f t="shared" si="47"/>
        <v>0</v>
      </c>
      <c r="I156" s="101" t="s">
        <v>29</v>
      </c>
      <c r="J156" s="71">
        <f t="shared" si="54"/>
        <v>0</v>
      </c>
      <c r="K156" s="35"/>
      <c r="L156" s="35"/>
      <c r="M156" s="35"/>
      <c r="N156" s="72"/>
      <c r="O156" s="113"/>
      <c r="P156" s="114"/>
      <c r="Q156" s="112"/>
    </row>
    <row r="157" spans="1:17" ht="15.75" customHeight="1">
      <c r="A157" s="113"/>
      <c r="B157" s="128"/>
      <c r="C157" s="127"/>
      <c r="D157" s="156"/>
      <c r="E157" s="4"/>
      <c r="F157" s="4"/>
      <c r="G157" s="4"/>
      <c r="H157" s="61">
        <f t="shared" si="47"/>
        <v>0</v>
      </c>
      <c r="I157" s="101" t="s">
        <v>30</v>
      </c>
      <c r="J157" s="71">
        <f t="shared" si="54"/>
        <v>0</v>
      </c>
      <c r="K157" s="35"/>
      <c r="L157" s="35"/>
      <c r="M157" s="35"/>
      <c r="N157" s="72"/>
      <c r="O157" s="113"/>
      <c r="P157" s="114"/>
      <c r="Q157" s="112"/>
    </row>
    <row r="158" spans="1:17" ht="15.75" customHeight="1">
      <c r="A158" s="113"/>
      <c r="B158" s="128"/>
      <c r="C158" s="127"/>
      <c r="D158" s="156"/>
      <c r="E158" s="4"/>
      <c r="F158" s="4"/>
      <c r="G158" s="4"/>
      <c r="H158" s="61">
        <f t="shared" si="47"/>
        <v>0</v>
      </c>
      <c r="I158" s="101" t="s">
        <v>31</v>
      </c>
      <c r="J158" s="71">
        <f t="shared" si="54"/>
        <v>0</v>
      </c>
      <c r="K158" s="35"/>
      <c r="L158" s="35"/>
      <c r="M158" s="35"/>
      <c r="N158" s="72"/>
      <c r="O158" s="113"/>
      <c r="P158" s="114"/>
      <c r="Q158" s="112"/>
    </row>
    <row r="159" spans="1:17" ht="15.75" customHeight="1">
      <c r="A159" s="113" t="s">
        <v>174</v>
      </c>
      <c r="B159" s="128">
        <v>40544</v>
      </c>
      <c r="C159" s="127">
        <v>40908</v>
      </c>
      <c r="D159" s="156" t="s">
        <v>51</v>
      </c>
      <c r="E159" s="18">
        <f>SUM(E160:E165)</f>
        <v>5758.8</v>
      </c>
      <c r="F159" s="18">
        <f t="shared" ref="F159:G159" si="55">SUM(F160:F165)</f>
        <v>0</v>
      </c>
      <c r="G159" s="18">
        <f t="shared" si="55"/>
        <v>0</v>
      </c>
      <c r="H159" s="89">
        <f t="shared" si="47"/>
        <v>5758.8</v>
      </c>
      <c r="I159" s="102" t="s">
        <v>26</v>
      </c>
      <c r="J159" s="54">
        <f t="shared" si="54"/>
        <v>398.3</v>
      </c>
      <c r="K159" s="18">
        <f>SUM(K160:K165)</f>
        <v>9.68</v>
      </c>
      <c r="L159" s="18">
        <f>SUM(L160:L165)</f>
        <v>388.62</v>
      </c>
      <c r="M159" s="18">
        <f t="shared" ref="M159:N159" si="56">SUM(M160:M165)</f>
        <v>0</v>
      </c>
      <c r="N159" s="56">
        <f t="shared" si="56"/>
        <v>0</v>
      </c>
      <c r="O159" s="113"/>
      <c r="P159" s="114"/>
      <c r="Q159" s="112"/>
    </row>
    <row r="160" spans="1:17" ht="15.75" customHeight="1">
      <c r="A160" s="113"/>
      <c r="B160" s="128"/>
      <c r="C160" s="127"/>
      <c r="D160" s="156"/>
      <c r="E160" s="4">
        <v>3758.8</v>
      </c>
      <c r="F160" s="4"/>
      <c r="G160" s="4"/>
      <c r="H160" s="61">
        <f t="shared" si="47"/>
        <v>3758.8</v>
      </c>
      <c r="I160" s="101" t="s">
        <v>27</v>
      </c>
      <c r="J160" s="71">
        <f t="shared" si="54"/>
        <v>0</v>
      </c>
      <c r="K160" s="35"/>
      <c r="L160" s="35"/>
      <c r="M160" s="35"/>
      <c r="N160" s="72"/>
      <c r="O160" s="113"/>
      <c r="P160" s="114"/>
      <c r="Q160" s="112"/>
    </row>
    <row r="161" spans="1:18" ht="31.5">
      <c r="A161" s="113"/>
      <c r="B161" s="128"/>
      <c r="C161" s="127"/>
      <c r="D161" s="156"/>
      <c r="E161" s="4"/>
      <c r="F161" s="4"/>
      <c r="G161" s="4"/>
      <c r="H161" s="61">
        <f t="shared" si="47"/>
        <v>0</v>
      </c>
      <c r="I161" s="101" t="s">
        <v>28</v>
      </c>
      <c r="J161" s="71">
        <f t="shared" si="54"/>
        <v>17.72</v>
      </c>
      <c r="K161" s="35">
        <v>9.68</v>
      </c>
      <c r="L161" s="35">
        <v>8.0399999999999991</v>
      </c>
      <c r="M161" s="35">
        <v>0</v>
      </c>
      <c r="N161" s="72">
        <v>0</v>
      </c>
      <c r="O161" s="113"/>
      <c r="P161" s="114"/>
      <c r="Q161" s="112"/>
    </row>
    <row r="162" spans="1:18" ht="47.25">
      <c r="A162" s="113"/>
      <c r="B162" s="128"/>
      <c r="C162" s="127"/>
      <c r="D162" s="156"/>
      <c r="E162" s="4"/>
      <c r="F162" s="4"/>
      <c r="G162" s="4"/>
      <c r="H162" s="61">
        <f t="shared" si="47"/>
        <v>0</v>
      </c>
      <c r="I162" s="101" t="s">
        <v>32</v>
      </c>
      <c r="J162" s="71">
        <f t="shared" si="54"/>
        <v>0</v>
      </c>
      <c r="K162" s="35"/>
      <c r="L162" s="35"/>
      <c r="M162" s="35"/>
      <c r="N162" s="72"/>
      <c r="O162" s="113"/>
      <c r="P162" s="114"/>
      <c r="Q162" s="112"/>
    </row>
    <row r="163" spans="1:18" ht="47.25">
      <c r="A163" s="113"/>
      <c r="B163" s="128"/>
      <c r="C163" s="127"/>
      <c r="D163" s="156"/>
      <c r="E163" s="4"/>
      <c r="F163" s="4"/>
      <c r="G163" s="4"/>
      <c r="H163" s="61">
        <f t="shared" si="47"/>
        <v>0</v>
      </c>
      <c r="I163" s="101" t="s">
        <v>29</v>
      </c>
      <c r="J163" s="71">
        <f t="shared" si="54"/>
        <v>380.58</v>
      </c>
      <c r="K163" s="35">
        <v>0</v>
      </c>
      <c r="L163" s="35">
        <v>380.58</v>
      </c>
      <c r="M163" s="35">
        <v>0</v>
      </c>
      <c r="N163" s="72">
        <v>0</v>
      </c>
      <c r="O163" s="113"/>
      <c r="P163" s="114"/>
      <c r="Q163" s="112"/>
    </row>
    <row r="164" spans="1:18" ht="15.75" customHeight="1">
      <c r="A164" s="113"/>
      <c r="B164" s="128"/>
      <c r="C164" s="127"/>
      <c r="D164" s="156"/>
      <c r="E164" s="4"/>
      <c r="F164" s="4"/>
      <c r="G164" s="4"/>
      <c r="H164" s="61">
        <f t="shared" si="47"/>
        <v>0</v>
      </c>
      <c r="I164" s="101" t="s">
        <v>30</v>
      </c>
      <c r="J164" s="71">
        <f t="shared" si="54"/>
        <v>0</v>
      </c>
      <c r="K164" s="35"/>
      <c r="L164" s="35"/>
      <c r="M164" s="35"/>
      <c r="N164" s="72"/>
      <c r="O164" s="113"/>
      <c r="P164" s="114"/>
      <c r="Q164" s="112"/>
    </row>
    <row r="165" spans="1:18" ht="15.75" customHeight="1">
      <c r="A165" s="113"/>
      <c r="B165" s="128"/>
      <c r="C165" s="127"/>
      <c r="D165" s="156"/>
      <c r="E165" s="4">
        <v>2000</v>
      </c>
      <c r="F165" s="4"/>
      <c r="G165" s="4"/>
      <c r="H165" s="61">
        <f t="shared" si="47"/>
        <v>2000</v>
      </c>
      <c r="I165" s="101" t="s">
        <v>31</v>
      </c>
      <c r="J165" s="71">
        <f t="shared" si="54"/>
        <v>0</v>
      </c>
      <c r="K165" s="35"/>
      <c r="L165" s="35"/>
      <c r="M165" s="35"/>
      <c r="N165" s="72"/>
      <c r="O165" s="113"/>
      <c r="P165" s="114"/>
      <c r="Q165" s="112"/>
    </row>
    <row r="166" spans="1:18" ht="15.75" customHeight="1">
      <c r="A166" s="113" t="s">
        <v>174</v>
      </c>
      <c r="B166" s="128">
        <v>40544</v>
      </c>
      <c r="C166" s="127">
        <v>40908</v>
      </c>
      <c r="D166" s="156" t="s">
        <v>52</v>
      </c>
      <c r="E166" s="18">
        <f>SUM(E167:E172)</f>
        <v>19500</v>
      </c>
      <c r="F166" s="18">
        <f t="shared" ref="F166:G166" si="57">SUM(F167:F172)</f>
        <v>0</v>
      </c>
      <c r="G166" s="18">
        <f t="shared" si="57"/>
        <v>0</v>
      </c>
      <c r="H166" s="89">
        <f t="shared" si="47"/>
        <v>19500</v>
      </c>
      <c r="I166" s="102" t="s">
        <v>26</v>
      </c>
      <c r="J166" s="54">
        <f t="shared" si="54"/>
        <v>2486.2799999999997</v>
      </c>
      <c r="K166" s="18">
        <f>SUM(K167:K172)</f>
        <v>758.7</v>
      </c>
      <c r="L166" s="18">
        <f>SUM(L167:L172)</f>
        <v>423.36</v>
      </c>
      <c r="M166" s="18">
        <f t="shared" ref="M166:N166" si="58">SUM(M167:M172)</f>
        <v>1304.22</v>
      </c>
      <c r="N166" s="56">
        <f t="shared" si="58"/>
        <v>0</v>
      </c>
      <c r="O166" s="113"/>
      <c r="P166" s="114"/>
      <c r="Q166" s="112"/>
    </row>
    <row r="167" spans="1:18" ht="15.75" customHeight="1">
      <c r="A167" s="113"/>
      <c r="B167" s="128"/>
      <c r="C167" s="127"/>
      <c r="D167" s="156"/>
      <c r="E167" s="4">
        <v>15000</v>
      </c>
      <c r="F167" s="4"/>
      <c r="G167" s="4"/>
      <c r="H167" s="61">
        <f t="shared" si="47"/>
        <v>15000</v>
      </c>
      <c r="I167" s="101" t="s">
        <v>27</v>
      </c>
      <c r="J167" s="71">
        <f t="shared" si="54"/>
        <v>1573</v>
      </c>
      <c r="K167" s="35">
        <v>268.77999999999997</v>
      </c>
      <c r="L167" s="35">
        <v>0</v>
      </c>
      <c r="M167" s="35">
        <v>1304.22</v>
      </c>
      <c r="N167" s="72">
        <v>0</v>
      </c>
      <c r="O167" s="113"/>
      <c r="P167" s="114"/>
      <c r="Q167" s="112"/>
    </row>
    <row r="168" spans="1:18" ht="31.5">
      <c r="A168" s="113"/>
      <c r="B168" s="128"/>
      <c r="C168" s="127"/>
      <c r="D168" s="156"/>
      <c r="E168" s="4"/>
      <c r="F168" s="4"/>
      <c r="G168" s="4"/>
      <c r="H168" s="61">
        <f t="shared" si="47"/>
        <v>0</v>
      </c>
      <c r="I168" s="101" t="s">
        <v>28</v>
      </c>
      <c r="J168" s="71">
        <f t="shared" si="54"/>
        <v>913.28</v>
      </c>
      <c r="K168" s="35">
        <v>489.92</v>
      </c>
      <c r="L168" s="35">
        <v>423.36</v>
      </c>
      <c r="M168" s="35">
        <v>0</v>
      </c>
      <c r="N168" s="72">
        <v>0</v>
      </c>
      <c r="O168" s="113"/>
      <c r="P168" s="114"/>
      <c r="Q168" s="112"/>
    </row>
    <row r="169" spans="1:18" ht="47.25">
      <c r="A169" s="113"/>
      <c r="B169" s="128"/>
      <c r="C169" s="127"/>
      <c r="D169" s="156"/>
      <c r="E169" s="4"/>
      <c r="F169" s="4"/>
      <c r="G169" s="4"/>
      <c r="H169" s="61">
        <f t="shared" si="47"/>
        <v>0</v>
      </c>
      <c r="I169" s="101" t="s">
        <v>32</v>
      </c>
      <c r="J169" s="71">
        <f t="shared" si="54"/>
        <v>0</v>
      </c>
      <c r="K169" s="35"/>
      <c r="L169" s="35"/>
      <c r="M169" s="35"/>
      <c r="N169" s="72"/>
      <c r="O169" s="113"/>
      <c r="P169" s="114"/>
      <c r="Q169" s="112"/>
    </row>
    <row r="170" spans="1:18" ht="47.25">
      <c r="A170" s="113"/>
      <c r="B170" s="128"/>
      <c r="C170" s="127"/>
      <c r="D170" s="156"/>
      <c r="E170" s="4"/>
      <c r="F170" s="4"/>
      <c r="G170" s="4"/>
      <c r="H170" s="61">
        <f t="shared" si="47"/>
        <v>0</v>
      </c>
      <c r="I170" s="101" t="s">
        <v>29</v>
      </c>
      <c r="J170" s="71">
        <f t="shared" si="54"/>
        <v>0</v>
      </c>
      <c r="K170" s="35"/>
      <c r="L170" s="35"/>
      <c r="M170" s="35"/>
      <c r="N170" s="72"/>
      <c r="O170" s="113"/>
      <c r="P170" s="114"/>
      <c r="Q170" s="112"/>
    </row>
    <row r="171" spans="1:18" ht="15.75" customHeight="1">
      <c r="A171" s="113"/>
      <c r="B171" s="128"/>
      <c r="C171" s="127"/>
      <c r="D171" s="156"/>
      <c r="E171" s="4"/>
      <c r="F171" s="4"/>
      <c r="G171" s="4"/>
      <c r="H171" s="61">
        <f t="shared" si="47"/>
        <v>0</v>
      </c>
      <c r="I171" s="101" t="s">
        <v>30</v>
      </c>
      <c r="J171" s="71">
        <f t="shared" si="54"/>
        <v>0</v>
      </c>
      <c r="K171" s="35"/>
      <c r="L171" s="35"/>
      <c r="M171" s="35"/>
      <c r="N171" s="72"/>
      <c r="O171" s="113"/>
      <c r="P171" s="114"/>
      <c r="Q171" s="112"/>
    </row>
    <row r="172" spans="1:18" ht="15.75" customHeight="1">
      <c r="A172" s="113"/>
      <c r="B172" s="128"/>
      <c r="C172" s="127"/>
      <c r="D172" s="156"/>
      <c r="E172" s="4">
        <v>4500</v>
      </c>
      <c r="F172" s="4"/>
      <c r="G172" s="4"/>
      <c r="H172" s="61">
        <f t="shared" si="47"/>
        <v>4500</v>
      </c>
      <c r="I172" s="101" t="s">
        <v>31</v>
      </c>
      <c r="J172" s="71">
        <f t="shared" si="54"/>
        <v>0</v>
      </c>
      <c r="K172" s="35"/>
      <c r="L172" s="35"/>
      <c r="M172" s="35"/>
      <c r="N172" s="72"/>
      <c r="O172" s="113"/>
      <c r="P172" s="114"/>
      <c r="Q172" s="112"/>
    </row>
    <row r="173" spans="1:18" s="3" customFormat="1" ht="15.75" customHeight="1">
      <c r="A173" s="113" t="s">
        <v>174</v>
      </c>
      <c r="B173" s="128">
        <v>40544</v>
      </c>
      <c r="C173" s="127">
        <v>41274</v>
      </c>
      <c r="D173" s="156" t="s">
        <v>53</v>
      </c>
      <c r="E173" s="18">
        <f>SUM(E174:E179)</f>
        <v>183364.7</v>
      </c>
      <c r="F173" s="18">
        <f t="shared" ref="F173:G173" si="59">SUM(F174:F179)</f>
        <v>26900</v>
      </c>
      <c r="G173" s="18">
        <f t="shared" si="59"/>
        <v>0</v>
      </c>
      <c r="H173" s="89">
        <f t="shared" si="47"/>
        <v>210264.7</v>
      </c>
      <c r="I173" s="102" t="s">
        <v>26</v>
      </c>
      <c r="J173" s="54">
        <f t="shared" si="54"/>
        <v>89644.160000000003</v>
      </c>
      <c r="K173" s="18">
        <f>SUM(K174:K179)</f>
        <v>49368.44</v>
      </c>
      <c r="L173" s="18">
        <f>SUM(L174:L179)</f>
        <v>20966.8</v>
      </c>
      <c r="M173" s="18">
        <f t="shared" ref="M173:N173" si="60">SUM(M174:M179)</f>
        <v>14767.91</v>
      </c>
      <c r="N173" s="18">
        <f t="shared" si="60"/>
        <v>4541.01</v>
      </c>
      <c r="O173" s="113" t="s">
        <v>205</v>
      </c>
      <c r="P173" s="114" t="s">
        <v>204</v>
      </c>
      <c r="Q173" s="112">
        <v>176</v>
      </c>
      <c r="R173" s="16"/>
    </row>
    <row r="174" spans="1:18" ht="15.75" customHeight="1">
      <c r="A174" s="113"/>
      <c r="B174" s="128"/>
      <c r="C174" s="127"/>
      <c r="D174" s="156"/>
      <c r="E174" s="4">
        <v>143330.1</v>
      </c>
      <c r="F174" s="4">
        <v>26900</v>
      </c>
      <c r="G174" s="4"/>
      <c r="H174" s="61">
        <f t="shared" si="47"/>
        <v>170230.1</v>
      </c>
      <c r="I174" s="101" t="s">
        <v>27</v>
      </c>
      <c r="J174" s="71">
        <f t="shared" si="54"/>
        <v>21950.339999999997</v>
      </c>
      <c r="K174" s="35">
        <v>1146.1400000000001</v>
      </c>
      <c r="L174" s="35">
        <v>9475.7999999999993</v>
      </c>
      <c r="M174" s="35">
        <v>11328.4</v>
      </c>
      <c r="N174" s="72">
        <v>0</v>
      </c>
      <c r="O174" s="113"/>
      <c r="P174" s="114"/>
      <c r="Q174" s="112"/>
    </row>
    <row r="175" spans="1:18" ht="31.5">
      <c r="A175" s="113"/>
      <c r="B175" s="128"/>
      <c r="C175" s="127"/>
      <c r="D175" s="156"/>
      <c r="E175" s="4"/>
      <c r="F175" s="4"/>
      <c r="G175" s="4"/>
      <c r="H175" s="61">
        <f t="shared" si="47"/>
        <v>0</v>
      </c>
      <c r="I175" s="101" t="s">
        <v>28</v>
      </c>
      <c r="J175" s="71">
        <f t="shared" si="54"/>
        <v>780.52</v>
      </c>
      <c r="K175" s="35">
        <v>0</v>
      </c>
      <c r="L175" s="35">
        <v>0</v>
      </c>
      <c r="M175" s="35">
        <v>0</v>
      </c>
      <c r="N175" s="72">
        <v>780.52</v>
      </c>
      <c r="O175" s="113"/>
      <c r="P175" s="114"/>
      <c r="Q175" s="112"/>
    </row>
    <row r="176" spans="1:18" ht="47.25">
      <c r="A176" s="113"/>
      <c r="B176" s="128"/>
      <c r="C176" s="127"/>
      <c r="D176" s="156"/>
      <c r="E176" s="4"/>
      <c r="F176" s="4"/>
      <c r="G176" s="4"/>
      <c r="H176" s="61">
        <f t="shared" si="47"/>
        <v>0</v>
      </c>
      <c r="I176" s="101" t="s">
        <v>32</v>
      </c>
      <c r="J176" s="71">
        <f t="shared" si="54"/>
        <v>0</v>
      </c>
      <c r="K176" s="35"/>
      <c r="L176" s="35"/>
      <c r="M176" s="35"/>
      <c r="N176" s="72"/>
      <c r="O176" s="113"/>
      <c r="P176" s="114"/>
      <c r="Q176" s="112"/>
    </row>
    <row r="177" spans="1:17" ht="47.25">
      <c r="A177" s="113"/>
      <c r="B177" s="128"/>
      <c r="C177" s="127"/>
      <c r="D177" s="156"/>
      <c r="E177" s="4"/>
      <c r="F177" s="4"/>
      <c r="G177" s="4"/>
      <c r="H177" s="61">
        <f t="shared" si="47"/>
        <v>0</v>
      </c>
      <c r="I177" s="101" t="s">
        <v>29</v>
      </c>
      <c r="J177" s="71">
        <f t="shared" si="54"/>
        <v>7422.3</v>
      </c>
      <c r="K177" s="35">
        <v>0</v>
      </c>
      <c r="L177" s="35">
        <v>222.3</v>
      </c>
      <c r="M177" s="35">
        <v>3439.51</v>
      </c>
      <c r="N177" s="72">
        <v>3760.49</v>
      </c>
      <c r="O177" s="113"/>
      <c r="P177" s="114"/>
      <c r="Q177" s="112"/>
    </row>
    <row r="178" spans="1:17" ht="15.75" customHeight="1">
      <c r="A178" s="113"/>
      <c r="B178" s="128"/>
      <c r="C178" s="127"/>
      <c r="D178" s="156"/>
      <c r="E178" s="4"/>
      <c r="F178" s="4"/>
      <c r="G178" s="4"/>
      <c r="H178" s="61">
        <f t="shared" si="47"/>
        <v>0</v>
      </c>
      <c r="I178" s="101" t="s">
        <v>30</v>
      </c>
      <c r="J178" s="71">
        <f t="shared" si="54"/>
        <v>0</v>
      </c>
      <c r="K178" s="35"/>
      <c r="L178" s="35"/>
      <c r="M178" s="35"/>
      <c r="N178" s="72"/>
      <c r="O178" s="113"/>
      <c r="P178" s="114"/>
      <c r="Q178" s="112"/>
    </row>
    <row r="179" spans="1:17" ht="15.75" customHeight="1">
      <c r="A179" s="113"/>
      <c r="B179" s="128"/>
      <c r="C179" s="127"/>
      <c r="D179" s="156"/>
      <c r="E179" s="4">
        <v>40034.6</v>
      </c>
      <c r="F179" s="4"/>
      <c r="G179" s="4"/>
      <c r="H179" s="61">
        <f t="shared" si="47"/>
        <v>40034.6</v>
      </c>
      <c r="I179" s="101" t="s">
        <v>31</v>
      </c>
      <c r="J179" s="71">
        <f t="shared" si="54"/>
        <v>59491</v>
      </c>
      <c r="K179" s="35">
        <v>48222.3</v>
      </c>
      <c r="L179" s="35">
        <v>11268.7</v>
      </c>
      <c r="M179" s="35">
        <v>0</v>
      </c>
      <c r="N179" s="72">
        <v>0</v>
      </c>
      <c r="O179" s="113"/>
      <c r="P179" s="114"/>
      <c r="Q179" s="112"/>
    </row>
    <row r="180" spans="1:17" ht="15.75" customHeight="1">
      <c r="A180" s="113" t="s">
        <v>174</v>
      </c>
      <c r="B180" s="128">
        <v>40544</v>
      </c>
      <c r="C180" s="127">
        <v>40908</v>
      </c>
      <c r="D180" s="156" t="s">
        <v>54</v>
      </c>
      <c r="E180" s="18">
        <f>SUM(E181:E186)</f>
        <v>6283.2</v>
      </c>
      <c r="F180" s="18">
        <f t="shared" ref="F180:G180" si="61">SUM(F181:F186)</f>
        <v>0</v>
      </c>
      <c r="G180" s="18">
        <f t="shared" si="61"/>
        <v>0</v>
      </c>
      <c r="H180" s="89">
        <f t="shared" si="47"/>
        <v>6283.2</v>
      </c>
      <c r="I180" s="102" t="s">
        <v>26</v>
      </c>
      <c r="J180" s="54">
        <f t="shared" si="54"/>
        <v>0</v>
      </c>
      <c r="K180" s="18">
        <f>SUM(K181:K186)</f>
        <v>0</v>
      </c>
      <c r="L180" s="18">
        <f>SUM(L181:L186)</f>
        <v>0</v>
      </c>
      <c r="M180" s="18">
        <f t="shared" ref="M180:N180" si="62">SUM(M181:M186)</f>
        <v>0</v>
      </c>
      <c r="N180" s="56">
        <f t="shared" si="62"/>
        <v>0</v>
      </c>
      <c r="O180" s="113"/>
      <c r="P180" s="114"/>
      <c r="Q180" s="112"/>
    </row>
    <row r="181" spans="1:17" ht="15.75" customHeight="1">
      <c r="A181" s="113"/>
      <c r="B181" s="128"/>
      <c r="C181" s="127"/>
      <c r="D181" s="156"/>
      <c r="E181" s="4">
        <v>5083.2</v>
      </c>
      <c r="F181" s="4"/>
      <c r="G181" s="4"/>
      <c r="H181" s="61">
        <f t="shared" si="47"/>
        <v>5083.2</v>
      </c>
      <c r="I181" s="101" t="s">
        <v>27</v>
      </c>
      <c r="J181" s="71">
        <f t="shared" si="54"/>
        <v>0</v>
      </c>
      <c r="K181" s="35"/>
      <c r="L181" s="35"/>
      <c r="M181" s="35"/>
      <c r="N181" s="72"/>
      <c r="O181" s="113"/>
      <c r="P181" s="114"/>
      <c r="Q181" s="112"/>
    </row>
    <row r="182" spans="1:17" ht="31.5">
      <c r="A182" s="113"/>
      <c r="B182" s="128"/>
      <c r="C182" s="127"/>
      <c r="D182" s="156"/>
      <c r="E182" s="4"/>
      <c r="F182" s="4"/>
      <c r="G182" s="4"/>
      <c r="H182" s="61">
        <f t="shared" si="47"/>
        <v>0</v>
      </c>
      <c r="I182" s="101" t="s">
        <v>28</v>
      </c>
      <c r="J182" s="71">
        <f t="shared" si="54"/>
        <v>0</v>
      </c>
      <c r="K182" s="35"/>
      <c r="L182" s="35"/>
      <c r="M182" s="35"/>
      <c r="N182" s="72"/>
      <c r="O182" s="113"/>
      <c r="P182" s="114"/>
      <c r="Q182" s="112"/>
    </row>
    <row r="183" spans="1:17" ht="47.25">
      <c r="A183" s="113"/>
      <c r="B183" s="128"/>
      <c r="C183" s="127"/>
      <c r="D183" s="156"/>
      <c r="E183" s="4"/>
      <c r="F183" s="4"/>
      <c r="G183" s="4"/>
      <c r="H183" s="61">
        <f t="shared" si="47"/>
        <v>0</v>
      </c>
      <c r="I183" s="101" t="s">
        <v>32</v>
      </c>
      <c r="J183" s="71">
        <f t="shared" si="54"/>
        <v>0</v>
      </c>
      <c r="K183" s="35"/>
      <c r="L183" s="35"/>
      <c r="M183" s="35"/>
      <c r="N183" s="72"/>
      <c r="O183" s="113"/>
      <c r="P183" s="114"/>
      <c r="Q183" s="112"/>
    </row>
    <row r="184" spans="1:17" ht="47.25">
      <c r="A184" s="113"/>
      <c r="B184" s="128"/>
      <c r="C184" s="127"/>
      <c r="D184" s="156"/>
      <c r="E184" s="4"/>
      <c r="F184" s="4"/>
      <c r="G184" s="4"/>
      <c r="H184" s="61">
        <f t="shared" si="47"/>
        <v>0</v>
      </c>
      <c r="I184" s="101" t="s">
        <v>29</v>
      </c>
      <c r="J184" s="71">
        <f t="shared" si="54"/>
        <v>0</v>
      </c>
      <c r="K184" s="35"/>
      <c r="L184" s="35"/>
      <c r="M184" s="35"/>
      <c r="N184" s="72"/>
      <c r="O184" s="113"/>
      <c r="P184" s="114"/>
      <c r="Q184" s="112"/>
    </row>
    <row r="185" spans="1:17" ht="15.75" customHeight="1">
      <c r="A185" s="113"/>
      <c r="B185" s="128"/>
      <c r="C185" s="127"/>
      <c r="D185" s="156"/>
      <c r="E185" s="4"/>
      <c r="F185" s="4"/>
      <c r="G185" s="4"/>
      <c r="H185" s="61">
        <f t="shared" si="47"/>
        <v>0</v>
      </c>
      <c r="I185" s="101" t="s">
        <v>30</v>
      </c>
      <c r="J185" s="71">
        <f t="shared" si="54"/>
        <v>0</v>
      </c>
      <c r="K185" s="35"/>
      <c r="L185" s="35"/>
      <c r="M185" s="35"/>
      <c r="N185" s="72"/>
      <c r="O185" s="113"/>
      <c r="P185" s="114"/>
      <c r="Q185" s="112"/>
    </row>
    <row r="186" spans="1:17" ht="15.75" customHeight="1">
      <c r="A186" s="113"/>
      <c r="B186" s="128"/>
      <c r="C186" s="127"/>
      <c r="D186" s="156"/>
      <c r="E186" s="4">
        <v>1200</v>
      </c>
      <c r="F186" s="4"/>
      <c r="G186" s="4"/>
      <c r="H186" s="61">
        <f t="shared" si="47"/>
        <v>1200</v>
      </c>
      <c r="I186" s="101" t="s">
        <v>31</v>
      </c>
      <c r="J186" s="71">
        <f t="shared" si="54"/>
        <v>0</v>
      </c>
      <c r="K186" s="35"/>
      <c r="L186" s="35"/>
      <c r="M186" s="35"/>
      <c r="N186" s="72"/>
      <c r="O186" s="113"/>
      <c r="P186" s="114"/>
      <c r="Q186" s="112"/>
    </row>
    <row r="187" spans="1:17" ht="15.75" customHeight="1">
      <c r="A187" s="113" t="s">
        <v>174</v>
      </c>
      <c r="B187" s="128">
        <v>40544</v>
      </c>
      <c r="C187" s="127">
        <v>40908</v>
      </c>
      <c r="D187" s="156" t="s">
        <v>55</v>
      </c>
      <c r="E187" s="18">
        <f>SUM(E188:E193)</f>
        <v>9120.7999999999993</v>
      </c>
      <c r="F187" s="18">
        <f t="shared" ref="F187:G187" si="63">SUM(F188:F193)</f>
        <v>0</v>
      </c>
      <c r="G187" s="18">
        <f t="shared" si="63"/>
        <v>0</v>
      </c>
      <c r="H187" s="89">
        <f t="shared" si="47"/>
        <v>9120.7999999999993</v>
      </c>
      <c r="I187" s="102" t="s">
        <v>26</v>
      </c>
      <c r="J187" s="54">
        <f t="shared" si="54"/>
        <v>449.79</v>
      </c>
      <c r="K187" s="18">
        <f>SUM(K188:K193)</f>
        <v>167.51</v>
      </c>
      <c r="L187" s="18">
        <f>SUM(L188:L193)</f>
        <v>155.85</v>
      </c>
      <c r="M187" s="18">
        <f t="shared" ref="M187:N187" si="64">SUM(M188:M193)</f>
        <v>110.6</v>
      </c>
      <c r="N187" s="56">
        <f t="shared" si="64"/>
        <v>15.83</v>
      </c>
      <c r="O187" s="113"/>
      <c r="P187" s="114"/>
      <c r="Q187" s="112"/>
    </row>
    <row r="188" spans="1:17" ht="15.75" customHeight="1">
      <c r="A188" s="113"/>
      <c r="B188" s="128"/>
      <c r="C188" s="127"/>
      <c r="D188" s="156"/>
      <c r="E188" s="4">
        <v>7620.8</v>
      </c>
      <c r="F188" s="4"/>
      <c r="G188" s="4"/>
      <c r="H188" s="61">
        <f t="shared" si="47"/>
        <v>7620.8</v>
      </c>
      <c r="I188" s="101" t="s">
        <v>27</v>
      </c>
      <c r="J188" s="71">
        <f t="shared" si="54"/>
        <v>0</v>
      </c>
      <c r="K188" s="35">
        <v>0</v>
      </c>
      <c r="L188" s="35">
        <v>0</v>
      </c>
      <c r="M188" s="35">
        <v>0</v>
      </c>
      <c r="N188" s="72">
        <v>0</v>
      </c>
      <c r="O188" s="113"/>
      <c r="P188" s="114"/>
      <c r="Q188" s="112"/>
    </row>
    <row r="189" spans="1:17" ht="31.5">
      <c r="A189" s="113"/>
      <c r="B189" s="128"/>
      <c r="C189" s="127"/>
      <c r="D189" s="156"/>
      <c r="E189" s="4"/>
      <c r="F189" s="4"/>
      <c r="G189" s="4"/>
      <c r="H189" s="61">
        <f t="shared" si="47"/>
        <v>0</v>
      </c>
      <c r="I189" s="101" t="s">
        <v>28</v>
      </c>
      <c r="J189" s="71">
        <f t="shared" si="54"/>
        <v>449.79</v>
      </c>
      <c r="K189" s="35">
        <v>167.51</v>
      </c>
      <c r="L189" s="35">
        <v>155.85</v>
      </c>
      <c r="M189" s="35">
        <v>110.6</v>
      </c>
      <c r="N189" s="72">
        <v>15.83</v>
      </c>
      <c r="O189" s="113"/>
      <c r="P189" s="114"/>
      <c r="Q189" s="112"/>
    </row>
    <row r="190" spans="1:17" ht="47.25">
      <c r="A190" s="113"/>
      <c r="B190" s="128"/>
      <c r="C190" s="127"/>
      <c r="D190" s="156"/>
      <c r="E190" s="4"/>
      <c r="F190" s="4"/>
      <c r="G190" s="4"/>
      <c r="H190" s="61">
        <f t="shared" si="47"/>
        <v>0</v>
      </c>
      <c r="I190" s="101" t="s">
        <v>32</v>
      </c>
      <c r="J190" s="71">
        <f t="shared" si="54"/>
        <v>0</v>
      </c>
      <c r="K190" s="35"/>
      <c r="L190" s="35"/>
      <c r="M190" s="35"/>
      <c r="N190" s="72"/>
      <c r="O190" s="113"/>
      <c r="P190" s="114"/>
      <c r="Q190" s="112"/>
    </row>
    <row r="191" spans="1:17" ht="47.25">
      <c r="A191" s="113"/>
      <c r="B191" s="128"/>
      <c r="C191" s="127"/>
      <c r="D191" s="156"/>
      <c r="E191" s="4"/>
      <c r="F191" s="4"/>
      <c r="G191" s="4"/>
      <c r="H191" s="61">
        <f t="shared" si="47"/>
        <v>0</v>
      </c>
      <c r="I191" s="101" t="s">
        <v>29</v>
      </c>
      <c r="J191" s="71">
        <f t="shared" si="54"/>
        <v>0</v>
      </c>
      <c r="K191" s="35"/>
      <c r="L191" s="35"/>
      <c r="M191" s="35"/>
      <c r="N191" s="72"/>
      <c r="O191" s="113"/>
      <c r="P191" s="114"/>
      <c r="Q191" s="112"/>
    </row>
    <row r="192" spans="1:17" ht="15.75" customHeight="1">
      <c r="A192" s="113"/>
      <c r="B192" s="128"/>
      <c r="C192" s="127"/>
      <c r="D192" s="156"/>
      <c r="E192" s="4"/>
      <c r="F192" s="4"/>
      <c r="G192" s="4"/>
      <c r="H192" s="61">
        <f t="shared" si="47"/>
        <v>0</v>
      </c>
      <c r="I192" s="101" t="s">
        <v>30</v>
      </c>
      <c r="J192" s="71">
        <f t="shared" si="54"/>
        <v>0</v>
      </c>
      <c r="K192" s="35"/>
      <c r="L192" s="35"/>
      <c r="M192" s="35"/>
      <c r="N192" s="72"/>
      <c r="O192" s="113"/>
      <c r="P192" s="114"/>
      <c r="Q192" s="112"/>
    </row>
    <row r="193" spans="1:17" ht="15.75" customHeight="1">
      <c r="A193" s="113"/>
      <c r="B193" s="128"/>
      <c r="C193" s="127"/>
      <c r="D193" s="156"/>
      <c r="E193" s="4">
        <v>1500</v>
      </c>
      <c r="F193" s="4"/>
      <c r="G193" s="4"/>
      <c r="H193" s="61">
        <f t="shared" si="47"/>
        <v>1500</v>
      </c>
      <c r="I193" s="101" t="s">
        <v>31</v>
      </c>
      <c r="J193" s="71">
        <f t="shared" si="54"/>
        <v>0</v>
      </c>
      <c r="K193" s="35"/>
      <c r="L193" s="35"/>
      <c r="M193" s="35"/>
      <c r="N193" s="72"/>
      <c r="O193" s="113"/>
      <c r="P193" s="114"/>
      <c r="Q193" s="112"/>
    </row>
    <row r="194" spans="1:17" ht="15.75" customHeight="1">
      <c r="A194" s="113" t="s">
        <v>174</v>
      </c>
      <c r="B194" s="128">
        <v>40544</v>
      </c>
      <c r="C194" s="127">
        <v>40908</v>
      </c>
      <c r="D194" s="156" t="s">
        <v>56</v>
      </c>
      <c r="E194" s="18">
        <f>SUM(E195:E200)</f>
        <v>17114.7</v>
      </c>
      <c r="F194" s="18">
        <f t="shared" ref="F194:G194" si="65">SUM(F195:F200)</f>
        <v>0</v>
      </c>
      <c r="G194" s="18">
        <f t="shared" si="65"/>
        <v>0</v>
      </c>
      <c r="H194" s="89">
        <f t="shared" si="47"/>
        <v>17114.7</v>
      </c>
      <c r="I194" s="102" t="s">
        <v>26</v>
      </c>
      <c r="J194" s="54">
        <f t="shared" si="54"/>
        <v>7976.2800000000007</v>
      </c>
      <c r="K194" s="18">
        <f>SUM(K195:K200)</f>
        <v>6395.4100000000008</v>
      </c>
      <c r="L194" s="18">
        <f>SUM(L195:L200)</f>
        <v>309.5</v>
      </c>
      <c r="M194" s="18">
        <f t="shared" ref="M194:N194" si="66">SUM(M195:M200)</f>
        <v>1271.3699999999999</v>
      </c>
      <c r="N194" s="56">
        <f t="shared" si="66"/>
        <v>0</v>
      </c>
      <c r="O194" s="113"/>
      <c r="P194" s="114"/>
      <c r="Q194" s="112"/>
    </row>
    <row r="195" spans="1:17" ht="15.75" customHeight="1">
      <c r="A195" s="113"/>
      <c r="B195" s="128"/>
      <c r="C195" s="127"/>
      <c r="D195" s="156"/>
      <c r="E195" s="4">
        <v>13077.7</v>
      </c>
      <c r="F195" s="4"/>
      <c r="G195" s="4"/>
      <c r="H195" s="61">
        <f t="shared" si="47"/>
        <v>13077.7</v>
      </c>
      <c r="I195" s="101" t="s">
        <v>27</v>
      </c>
      <c r="J195" s="71">
        <f t="shared" si="54"/>
        <v>0</v>
      </c>
      <c r="K195" s="35"/>
      <c r="L195" s="35"/>
      <c r="M195" s="35"/>
      <c r="N195" s="72"/>
      <c r="O195" s="113"/>
      <c r="P195" s="114"/>
      <c r="Q195" s="112"/>
    </row>
    <row r="196" spans="1:17" ht="31.5">
      <c r="A196" s="113"/>
      <c r="B196" s="128"/>
      <c r="C196" s="127"/>
      <c r="D196" s="156"/>
      <c r="E196" s="4"/>
      <c r="F196" s="4"/>
      <c r="G196" s="4"/>
      <c r="H196" s="61">
        <f t="shared" si="47"/>
        <v>0</v>
      </c>
      <c r="I196" s="101" t="s">
        <v>28</v>
      </c>
      <c r="J196" s="71">
        <f t="shared" si="54"/>
        <v>666.64</v>
      </c>
      <c r="K196" s="35">
        <v>357.14</v>
      </c>
      <c r="L196" s="35">
        <v>309.5</v>
      </c>
      <c r="M196" s="35">
        <v>0</v>
      </c>
      <c r="N196" s="72">
        <v>0</v>
      </c>
      <c r="O196" s="113"/>
      <c r="P196" s="114"/>
      <c r="Q196" s="112"/>
    </row>
    <row r="197" spans="1:17" ht="47.25">
      <c r="A197" s="113"/>
      <c r="B197" s="128"/>
      <c r="C197" s="127"/>
      <c r="D197" s="156"/>
      <c r="E197" s="4"/>
      <c r="F197" s="4"/>
      <c r="G197" s="4"/>
      <c r="H197" s="61">
        <f t="shared" si="47"/>
        <v>0</v>
      </c>
      <c r="I197" s="101" t="s">
        <v>32</v>
      </c>
      <c r="J197" s="71">
        <f t="shared" si="54"/>
        <v>0</v>
      </c>
      <c r="K197" s="35"/>
      <c r="L197" s="35"/>
      <c r="M197" s="35"/>
      <c r="N197" s="72"/>
      <c r="O197" s="113"/>
      <c r="P197" s="114"/>
      <c r="Q197" s="112"/>
    </row>
    <row r="198" spans="1:17" ht="47.25">
      <c r="A198" s="113"/>
      <c r="B198" s="128"/>
      <c r="C198" s="127"/>
      <c r="D198" s="156"/>
      <c r="E198" s="4"/>
      <c r="F198" s="4"/>
      <c r="G198" s="4"/>
      <c r="H198" s="61">
        <f t="shared" si="47"/>
        <v>0</v>
      </c>
      <c r="I198" s="101" t="s">
        <v>29</v>
      </c>
      <c r="J198" s="71">
        <f t="shared" si="54"/>
        <v>7309.64</v>
      </c>
      <c r="K198" s="35">
        <v>6038.27</v>
      </c>
      <c r="L198" s="35">
        <v>0</v>
      </c>
      <c r="M198" s="35">
        <v>1271.3699999999999</v>
      </c>
      <c r="N198" s="72">
        <v>0</v>
      </c>
      <c r="O198" s="113"/>
      <c r="P198" s="114"/>
      <c r="Q198" s="112"/>
    </row>
    <row r="199" spans="1:17" ht="15.75" customHeight="1">
      <c r="A199" s="113"/>
      <c r="B199" s="128"/>
      <c r="C199" s="127"/>
      <c r="D199" s="156"/>
      <c r="E199" s="4"/>
      <c r="F199" s="4"/>
      <c r="G199" s="4"/>
      <c r="H199" s="61">
        <f t="shared" ref="H199:H262" si="67">E199+F199+G199</f>
        <v>0</v>
      </c>
      <c r="I199" s="101" t="s">
        <v>30</v>
      </c>
      <c r="J199" s="71">
        <f t="shared" si="54"/>
        <v>0</v>
      </c>
      <c r="K199" s="35"/>
      <c r="L199" s="35"/>
      <c r="M199" s="35"/>
      <c r="N199" s="72"/>
      <c r="O199" s="113"/>
      <c r="P199" s="114"/>
      <c r="Q199" s="112"/>
    </row>
    <row r="200" spans="1:17" ht="15.75" customHeight="1">
      <c r="A200" s="113"/>
      <c r="B200" s="128"/>
      <c r="C200" s="127"/>
      <c r="D200" s="156"/>
      <c r="E200" s="4">
        <v>4037</v>
      </c>
      <c r="F200" s="4"/>
      <c r="G200" s="4"/>
      <c r="H200" s="61">
        <f t="shared" si="67"/>
        <v>4037</v>
      </c>
      <c r="I200" s="101" t="s">
        <v>31</v>
      </c>
      <c r="J200" s="71">
        <f t="shared" si="54"/>
        <v>0</v>
      </c>
      <c r="K200" s="35"/>
      <c r="L200" s="35"/>
      <c r="M200" s="35"/>
      <c r="N200" s="72"/>
      <c r="O200" s="113"/>
      <c r="P200" s="114"/>
      <c r="Q200" s="112"/>
    </row>
    <row r="201" spans="1:17" ht="15.75" customHeight="1">
      <c r="A201" s="113" t="s">
        <v>174</v>
      </c>
      <c r="B201" s="128">
        <v>40544</v>
      </c>
      <c r="C201" s="127">
        <v>41274</v>
      </c>
      <c r="D201" s="156" t="s">
        <v>57</v>
      </c>
      <c r="E201" s="18">
        <f>SUM(E202:E207)</f>
        <v>79420.800000000003</v>
      </c>
      <c r="F201" s="18">
        <f t="shared" ref="F201:G201" si="68">SUM(F202:F207)</f>
        <v>126600</v>
      </c>
      <c r="G201" s="18">
        <f t="shared" si="68"/>
        <v>0</v>
      </c>
      <c r="H201" s="89">
        <f t="shared" si="67"/>
        <v>206020.8</v>
      </c>
      <c r="I201" s="102" t="s">
        <v>26</v>
      </c>
      <c r="J201" s="54">
        <f t="shared" ref="J201:K201" si="69">J202+J203+J204+J205+J206+J207</f>
        <v>109875.61000000002</v>
      </c>
      <c r="K201" s="18">
        <f t="shared" si="69"/>
        <v>1993.53</v>
      </c>
      <c r="L201" s="18">
        <f>L202+L203+L204+L205+L206+L207</f>
        <v>50942.32</v>
      </c>
      <c r="M201" s="18">
        <f t="shared" ref="M201:N201" si="70">M202+M203+M204+M205+M206+M207</f>
        <v>25726.53</v>
      </c>
      <c r="N201" s="56">
        <f t="shared" si="70"/>
        <v>31213.23</v>
      </c>
      <c r="O201" s="113" t="s">
        <v>205</v>
      </c>
      <c r="P201" s="114" t="s">
        <v>204</v>
      </c>
      <c r="Q201" s="112">
        <v>682</v>
      </c>
    </row>
    <row r="202" spans="1:17">
      <c r="A202" s="113"/>
      <c r="B202" s="128"/>
      <c r="C202" s="127"/>
      <c r="D202" s="156"/>
      <c r="E202" s="4">
        <v>68920.800000000003</v>
      </c>
      <c r="F202" s="4">
        <v>126600</v>
      </c>
      <c r="G202" s="4"/>
      <c r="H202" s="61">
        <f t="shared" si="67"/>
        <v>195520.8</v>
      </c>
      <c r="I202" s="101" t="s">
        <v>27</v>
      </c>
      <c r="J202" s="71">
        <v>90678.950000000012</v>
      </c>
      <c r="K202" s="35">
        <v>1993.53</v>
      </c>
      <c r="L202" s="35">
        <v>50942.32</v>
      </c>
      <c r="M202" s="35">
        <v>25726.53</v>
      </c>
      <c r="N202" s="72">
        <v>12016.57</v>
      </c>
      <c r="O202" s="113"/>
      <c r="P202" s="114"/>
      <c r="Q202" s="112"/>
    </row>
    <row r="203" spans="1:17" ht="31.5">
      <c r="A203" s="113"/>
      <c r="B203" s="128"/>
      <c r="C203" s="127"/>
      <c r="D203" s="156"/>
      <c r="E203" s="4"/>
      <c r="F203" s="4"/>
      <c r="G203" s="4"/>
      <c r="H203" s="61">
        <f t="shared" si="67"/>
        <v>0</v>
      </c>
      <c r="I203" s="101" t="s">
        <v>28</v>
      </c>
      <c r="J203" s="71">
        <v>3096.66</v>
      </c>
      <c r="K203" s="35"/>
      <c r="L203" s="35"/>
      <c r="M203" s="35"/>
      <c r="N203" s="72">
        <v>3096.66</v>
      </c>
      <c r="O203" s="113"/>
      <c r="P203" s="114"/>
      <c r="Q203" s="112"/>
    </row>
    <row r="204" spans="1:17" ht="47.25">
      <c r="A204" s="113"/>
      <c r="B204" s="128"/>
      <c r="C204" s="127"/>
      <c r="D204" s="156"/>
      <c r="E204" s="4"/>
      <c r="F204" s="4"/>
      <c r="G204" s="4"/>
      <c r="H204" s="61">
        <f t="shared" si="67"/>
        <v>0</v>
      </c>
      <c r="I204" s="101" t="s">
        <v>32</v>
      </c>
      <c r="J204" s="71">
        <v>0</v>
      </c>
      <c r="K204" s="35"/>
      <c r="L204" s="35"/>
      <c r="M204" s="35"/>
      <c r="N204" s="72"/>
      <c r="O204" s="113"/>
      <c r="P204" s="114"/>
      <c r="Q204" s="112"/>
    </row>
    <row r="205" spans="1:17" ht="47.25">
      <c r="A205" s="113"/>
      <c r="B205" s="128"/>
      <c r="C205" s="127"/>
      <c r="D205" s="156"/>
      <c r="E205" s="4"/>
      <c r="F205" s="4"/>
      <c r="G205" s="4"/>
      <c r="H205" s="61">
        <f t="shared" si="67"/>
        <v>0</v>
      </c>
      <c r="I205" s="101" t="s">
        <v>29</v>
      </c>
      <c r="J205" s="71">
        <v>16100</v>
      </c>
      <c r="K205" s="35"/>
      <c r="L205" s="35"/>
      <c r="M205" s="35"/>
      <c r="N205" s="72">
        <v>16100</v>
      </c>
      <c r="O205" s="113"/>
      <c r="P205" s="114"/>
      <c r="Q205" s="112"/>
    </row>
    <row r="206" spans="1:17" ht="15.75" customHeight="1">
      <c r="A206" s="113"/>
      <c r="B206" s="128"/>
      <c r="C206" s="127"/>
      <c r="D206" s="156"/>
      <c r="E206" s="4"/>
      <c r="F206" s="4"/>
      <c r="G206" s="4"/>
      <c r="H206" s="61">
        <f t="shared" si="67"/>
        <v>0</v>
      </c>
      <c r="I206" s="101" t="s">
        <v>30</v>
      </c>
      <c r="J206" s="71">
        <v>0</v>
      </c>
      <c r="K206" s="35"/>
      <c r="L206" s="35"/>
      <c r="M206" s="35"/>
      <c r="N206" s="72"/>
      <c r="O206" s="113"/>
      <c r="P206" s="114"/>
      <c r="Q206" s="112"/>
    </row>
    <row r="207" spans="1:17" ht="15.75" customHeight="1">
      <c r="A207" s="113"/>
      <c r="B207" s="128"/>
      <c r="C207" s="127"/>
      <c r="D207" s="156"/>
      <c r="E207" s="4">
        <v>10500</v>
      </c>
      <c r="F207" s="4"/>
      <c r="G207" s="4"/>
      <c r="H207" s="61">
        <f t="shared" si="67"/>
        <v>10500</v>
      </c>
      <c r="I207" s="101" t="s">
        <v>31</v>
      </c>
      <c r="J207" s="71">
        <v>0</v>
      </c>
      <c r="K207" s="35"/>
      <c r="L207" s="35"/>
      <c r="M207" s="35"/>
      <c r="N207" s="72"/>
      <c r="O207" s="113"/>
      <c r="P207" s="114"/>
      <c r="Q207" s="112"/>
    </row>
    <row r="208" spans="1:17" ht="15.75" customHeight="1">
      <c r="A208" s="113" t="s">
        <v>207</v>
      </c>
      <c r="B208" s="128">
        <v>40544</v>
      </c>
      <c r="C208" s="127">
        <v>41274</v>
      </c>
      <c r="D208" s="156" t="s">
        <v>58</v>
      </c>
      <c r="E208" s="18">
        <f>E209+E212+E216+E211+E210</f>
        <v>40535.879999999997</v>
      </c>
      <c r="F208" s="18">
        <f t="shared" ref="F208:G208" si="71">F209+F212+F216+F211+F210</f>
        <v>8548.7999999999993</v>
      </c>
      <c r="G208" s="18">
        <f t="shared" si="71"/>
        <v>0</v>
      </c>
      <c r="H208" s="89">
        <f t="shared" si="67"/>
        <v>49084.679999999993</v>
      </c>
      <c r="I208" s="102" t="s">
        <v>26</v>
      </c>
      <c r="J208" s="54">
        <f t="shared" si="54"/>
        <v>33193.730000000003</v>
      </c>
      <c r="K208" s="18">
        <f>SUM(K209:K216)</f>
        <v>0</v>
      </c>
      <c r="L208" s="18">
        <f>SUM(L209:L216)</f>
        <v>17991.43</v>
      </c>
      <c r="M208" s="18">
        <f t="shared" ref="M208:N208" si="72">SUM(M209:M216)</f>
        <v>598.54</v>
      </c>
      <c r="N208" s="18">
        <f t="shared" si="72"/>
        <v>14603.76</v>
      </c>
      <c r="O208" s="113" t="s">
        <v>205</v>
      </c>
      <c r="P208" s="114" t="s">
        <v>204</v>
      </c>
      <c r="Q208" s="112">
        <v>879</v>
      </c>
    </row>
    <row r="209" spans="1:17" ht="15.75" customHeight="1">
      <c r="A209" s="113"/>
      <c r="B209" s="128"/>
      <c r="C209" s="127"/>
      <c r="D209" s="156"/>
      <c r="E209" s="4"/>
      <c r="F209" s="4"/>
      <c r="G209" s="4"/>
      <c r="H209" s="61">
        <f t="shared" si="67"/>
        <v>0</v>
      </c>
      <c r="I209" s="101" t="s">
        <v>27</v>
      </c>
      <c r="J209" s="71">
        <f t="shared" si="54"/>
        <v>5922.59</v>
      </c>
      <c r="K209" s="35">
        <v>0</v>
      </c>
      <c r="L209" s="35">
        <v>4461.38</v>
      </c>
      <c r="M209" s="35"/>
      <c r="N209" s="72">
        <v>1461.21</v>
      </c>
      <c r="O209" s="113"/>
      <c r="P209" s="114"/>
      <c r="Q209" s="112"/>
    </row>
    <row r="210" spans="1:17" ht="31.5">
      <c r="A210" s="113"/>
      <c r="B210" s="128"/>
      <c r="C210" s="127"/>
      <c r="D210" s="156"/>
      <c r="E210" s="4"/>
      <c r="F210" s="4"/>
      <c r="G210" s="4"/>
      <c r="H210" s="61">
        <f t="shared" si="67"/>
        <v>0</v>
      </c>
      <c r="I210" s="101" t="s">
        <v>28</v>
      </c>
      <c r="J210" s="71">
        <f t="shared" si="54"/>
        <v>1013.86</v>
      </c>
      <c r="K210" s="35">
        <v>0</v>
      </c>
      <c r="L210" s="35">
        <v>0</v>
      </c>
      <c r="M210" s="35">
        <v>0</v>
      </c>
      <c r="N210" s="72">
        <v>1013.86</v>
      </c>
      <c r="O210" s="113"/>
      <c r="P210" s="114"/>
      <c r="Q210" s="112"/>
    </row>
    <row r="211" spans="1:17" ht="47.25">
      <c r="A211" s="113"/>
      <c r="B211" s="128"/>
      <c r="C211" s="127"/>
      <c r="D211" s="156"/>
      <c r="E211" s="4"/>
      <c r="F211" s="4"/>
      <c r="G211" s="4"/>
      <c r="H211" s="61">
        <f t="shared" si="67"/>
        <v>0</v>
      </c>
      <c r="I211" s="101" t="s">
        <v>32</v>
      </c>
      <c r="J211" s="71">
        <f t="shared" si="54"/>
        <v>0</v>
      </c>
      <c r="K211" s="35"/>
      <c r="L211" s="35"/>
      <c r="M211" s="35"/>
      <c r="N211" s="72"/>
      <c r="O211" s="113"/>
      <c r="P211" s="114"/>
      <c r="Q211" s="112"/>
    </row>
    <row r="212" spans="1:17" ht="31.5">
      <c r="A212" s="113"/>
      <c r="B212" s="128"/>
      <c r="C212" s="127"/>
      <c r="D212" s="156"/>
      <c r="E212" s="4">
        <v>12029.38</v>
      </c>
      <c r="F212" s="4"/>
      <c r="G212" s="4"/>
      <c r="H212" s="61">
        <f t="shared" si="67"/>
        <v>12029.38</v>
      </c>
      <c r="I212" s="95" t="s">
        <v>176</v>
      </c>
      <c r="J212" s="71">
        <f t="shared" si="54"/>
        <v>17047.990000000002</v>
      </c>
      <c r="K212" s="35">
        <v>0</v>
      </c>
      <c r="L212" s="35">
        <v>4320.76</v>
      </c>
      <c r="M212" s="35">
        <v>598.54</v>
      </c>
      <c r="N212" s="72">
        <v>12128.69</v>
      </c>
      <c r="O212" s="113"/>
      <c r="P212" s="114"/>
      <c r="Q212" s="112"/>
    </row>
    <row r="213" spans="1:17" ht="47.25" customHeight="1">
      <c r="A213" s="113"/>
      <c r="B213" s="128"/>
      <c r="C213" s="127"/>
      <c r="D213" s="156"/>
      <c r="E213" s="4">
        <v>9623.5</v>
      </c>
      <c r="F213" s="4">
        <v>45215.199999999997</v>
      </c>
      <c r="G213" s="4"/>
      <c r="H213" s="61">
        <f t="shared" si="67"/>
        <v>54838.7</v>
      </c>
      <c r="I213" s="103" t="s">
        <v>179</v>
      </c>
      <c r="J213" s="71">
        <f t="shared" si="54"/>
        <v>0</v>
      </c>
      <c r="K213" s="35"/>
      <c r="L213" s="35"/>
      <c r="M213" s="35"/>
      <c r="N213" s="72"/>
      <c r="O213" s="113"/>
      <c r="P213" s="114"/>
      <c r="Q213" s="112"/>
    </row>
    <row r="214" spans="1:17" ht="15.75" customHeight="1">
      <c r="A214" s="113"/>
      <c r="B214" s="128"/>
      <c r="C214" s="127"/>
      <c r="D214" s="156"/>
      <c r="E214" s="4">
        <v>2405.88</v>
      </c>
      <c r="F214" s="4">
        <v>11303.8</v>
      </c>
      <c r="G214" s="4"/>
      <c r="H214" s="61">
        <f t="shared" si="67"/>
        <v>13709.68</v>
      </c>
      <c r="I214" s="104" t="s">
        <v>60</v>
      </c>
      <c r="J214" s="71">
        <f t="shared" si="54"/>
        <v>0</v>
      </c>
      <c r="K214" s="35"/>
      <c r="L214" s="35"/>
      <c r="M214" s="35"/>
      <c r="N214" s="72"/>
      <c r="O214" s="113"/>
      <c r="P214" s="114"/>
      <c r="Q214" s="112"/>
    </row>
    <row r="215" spans="1:17" ht="15.75" customHeight="1">
      <c r="A215" s="113"/>
      <c r="B215" s="128"/>
      <c r="C215" s="127"/>
      <c r="D215" s="156"/>
      <c r="E215" s="4"/>
      <c r="F215" s="4"/>
      <c r="G215" s="4"/>
      <c r="H215" s="61">
        <f t="shared" si="67"/>
        <v>0</v>
      </c>
      <c r="I215" s="101" t="s">
        <v>30</v>
      </c>
      <c r="J215" s="71">
        <f t="shared" si="54"/>
        <v>0</v>
      </c>
      <c r="K215" s="35"/>
      <c r="L215" s="35"/>
      <c r="M215" s="35"/>
      <c r="N215" s="72"/>
      <c r="O215" s="113"/>
      <c r="P215" s="114"/>
      <c r="Q215" s="112"/>
    </row>
    <row r="216" spans="1:17" ht="15.75" customHeight="1">
      <c r="A216" s="113"/>
      <c r="B216" s="128"/>
      <c r="C216" s="127"/>
      <c r="D216" s="156"/>
      <c r="E216" s="4">
        <v>28506.5</v>
      </c>
      <c r="F216" s="4">
        <v>8548.7999999999993</v>
      </c>
      <c r="G216" s="4"/>
      <c r="H216" s="61">
        <f t="shared" si="67"/>
        <v>37055.300000000003</v>
      </c>
      <c r="I216" s="101" t="s">
        <v>31</v>
      </c>
      <c r="J216" s="71">
        <f t="shared" si="54"/>
        <v>9209.2900000000009</v>
      </c>
      <c r="K216" s="35"/>
      <c r="L216" s="35">
        <v>9209.2900000000009</v>
      </c>
      <c r="M216" s="35">
        <v>0</v>
      </c>
      <c r="N216" s="72">
        <v>0</v>
      </c>
      <c r="O216" s="113"/>
      <c r="P216" s="114"/>
      <c r="Q216" s="112"/>
    </row>
    <row r="217" spans="1:17">
      <c r="A217" s="113" t="s">
        <v>174</v>
      </c>
      <c r="B217" s="128">
        <v>40544</v>
      </c>
      <c r="C217" s="127">
        <v>40908</v>
      </c>
      <c r="D217" s="156" t="s">
        <v>59</v>
      </c>
      <c r="E217" s="18">
        <f>E218+E219+E220+E221+E225</f>
        <v>14265.96</v>
      </c>
      <c r="F217" s="18">
        <f t="shared" ref="F217:G217" si="73">F218+F219+F220+F221+F225</f>
        <v>0</v>
      </c>
      <c r="G217" s="18">
        <f t="shared" si="73"/>
        <v>0</v>
      </c>
      <c r="H217" s="89">
        <f t="shared" si="67"/>
        <v>14265.96</v>
      </c>
      <c r="I217" s="102" t="s">
        <v>26</v>
      </c>
      <c r="J217" s="54">
        <f t="shared" si="54"/>
        <v>3877.15</v>
      </c>
      <c r="K217" s="18">
        <f>SUM(K224:K225,K218:K221)</f>
        <v>0</v>
      </c>
      <c r="L217" s="18">
        <f>SUM(L224:L225,L218:L221)</f>
        <v>3770.92</v>
      </c>
      <c r="M217" s="18">
        <f t="shared" ref="M217:N217" si="74">SUM(M224:M225,M218:M221)</f>
        <v>39.92</v>
      </c>
      <c r="N217" s="56">
        <f t="shared" si="74"/>
        <v>66.31</v>
      </c>
      <c r="O217" s="113"/>
      <c r="P217" s="114"/>
      <c r="Q217" s="112"/>
    </row>
    <row r="218" spans="1:17" ht="15.75" customHeight="1">
      <c r="A218" s="113"/>
      <c r="B218" s="128"/>
      <c r="C218" s="127"/>
      <c r="D218" s="156"/>
      <c r="E218" s="4"/>
      <c r="F218" s="4"/>
      <c r="G218" s="4"/>
      <c r="H218" s="61">
        <f t="shared" si="67"/>
        <v>0</v>
      </c>
      <c r="I218" s="101" t="s">
        <v>27</v>
      </c>
      <c r="J218" s="71">
        <f t="shared" si="54"/>
        <v>0</v>
      </c>
      <c r="K218" s="35"/>
      <c r="L218" s="35"/>
      <c r="M218" s="35"/>
      <c r="N218" s="72"/>
      <c r="O218" s="113"/>
      <c r="P218" s="114"/>
      <c r="Q218" s="112"/>
    </row>
    <row r="219" spans="1:17" ht="31.5">
      <c r="A219" s="113"/>
      <c r="B219" s="128"/>
      <c r="C219" s="127"/>
      <c r="D219" s="156"/>
      <c r="E219" s="4"/>
      <c r="F219" s="4"/>
      <c r="G219" s="4"/>
      <c r="H219" s="61">
        <f t="shared" si="67"/>
        <v>0</v>
      </c>
      <c r="I219" s="101" t="s">
        <v>28</v>
      </c>
      <c r="J219" s="71">
        <f t="shared" ref="J219:J282" si="75">K219+L219+M219+N219</f>
        <v>117.13</v>
      </c>
      <c r="K219" s="35">
        <v>0</v>
      </c>
      <c r="L219" s="35">
        <v>10.9</v>
      </c>
      <c r="M219" s="35">
        <v>39.92</v>
      </c>
      <c r="N219" s="72">
        <v>66.31</v>
      </c>
      <c r="O219" s="113"/>
      <c r="P219" s="114"/>
      <c r="Q219" s="112"/>
    </row>
    <row r="220" spans="1:17" ht="47.25">
      <c r="A220" s="113"/>
      <c r="B220" s="128"/>
      <c r="C220" s="127"/>
      <c r="D220" s="156"/>
      <c r="E220" s="4"/>
      <c r="F220" s="4"/>
      <c r="G220" s="4"/>
      <c r="H220" s="61">
        <f t="shared" si="67"/>
        <v>0</v>
      </c>
      <c r="I220" s="101" t="s">
        <v>32</v>
      </c>
      <c r="J220" s="71">
        <f t="shared" si="75"/>
        <v>0</v>
      </c>
      <c r="K220" s="35"/>
      <c r="L220" s="35"/>
      <c r="M220" s="35"/>
      <c r="N220" s="72"/>
      <c r="O220" s="113"/>
      <c r="P220" s="114"/>
      <c r="Q220" s="112"/>
    </row>
    <row r="221" spans="1:17" ht="31.5">
      <c r="A221" s="113"/>
      <c r="B221" s="128"/>
      <c r="C221" s="127"/>
      <c r="D221" s="156"/>
      <c r="E221" s="4">
        <v>6229.78</v>
      </c>
      <c r="F221" s="4"/>
      <c r="G221" s="4"/>
      <c r="H221" s="61">
        <f t="shared" si="67"/>
        <v>6229.78</v>
      </c>
      <c r="I221" s="95" t="s">
        <v>176</v>
      </c>
      <c r="J221" s="71">
        <f t="shared" si="75"/>
        <v>1655.02</v>
      </c>
      <c r="K221" s="35">
        <v>0</v>
      </c>
      <c r="L221" s="35">
        <v>1655.02</v>
      </c>
      <c r="M221" s="35">
        <v>0</v>
      </c>
      <c r="N221" s="72">
        <v>0</v>
      </c>
      <c r="O221" s="113"/>
      <c r="P221" s="114"/>
      <c r="Q221" s="112"/>
    </row>
    <row r="222" spans="1:17" ht="47.25" customHeight="1">
      <c r="A222" s="113"/>
      <c r="B222" s="128"/>
      <c r="C222" s="127"/>
      <c r="D222" s="156"/>
      <c r="E222" s="4">
        <v>4983.82</v>
      </c>
      <c r="F222" s="4"/>
      <c r="G222" s="4"/>
      <c r="H222" s="61">
        <f t="shared" si="67"/>
        <v>4983.82</v>
      </c>
      <c r="I222" s="103" t="s">
        <v>179</v>
      </c>
      <c r="J222" s="71">
        <f t="shared" si="75"/>
        <v>0</v>
      </c>
      <c r="K222" s="35"/>
      <c r="L222" s="35"/>
      <c r="M222" s="35"/>
      <c r="N222" s="72"/>
      <c r="O222" s="113"/>
      <c r="P222" s="114"/>
      <c r="Q222" s="112"/>
    </row>
    <row r="223" spans="1:17" ht="15.75" customHeight="1">
      <c r="A223" s="113"/>
      <c r="B223" s="128"/>
      <c r="C223" s="127"/>
      <c r="D223" s="156"/>
      <c r="E223" s="4">
        <v>1245.96</v>
      </c>
      <c r="F223" s="4"/>
      <c r="G223" s="4"/>
      <c r="H223" s="61">
        <f t="shared" si="67"/>
        <v>1245.96</v>
      </c>
      <c r="I223" s="104" t="s">
        <v>60</v>
      </c>
      <c r="J223" s="71">
        <f t="shared" si="75"/>
        <v>0</v>
      </c>
      <c r="K223" s="35"/>
      <c r="L223" s="35"/>
      <c r="M223" s="35"/>
      <c r="N223" s="72"/>
      <c r="O223" s="113"/>
      <c r="P223" s="114"/>
      <c r="Q223" s="112"/>
    </row>
    <row r="224" spans="1:17" ht="15.75" customHeight="1">
      <c r="A224" s="113"/>
      <c r="B224" s="128"/>
      <c r="C224" s="127"/>
      <c r="D224" s="156"/>
      <c r="E224" s="4"/>
      <c r="F224" s="4"/>
      <c r="G224" s="4"/>
      <c r="H224" s="61">
        <f t="shared" si="67"/>
        <v>0</v>
      </c>
      <c r="I224" s="101" t="s">
        <v>30</v>
      </c>
      <c r="J224" s="71">
        <f t="shared" si="75"/>
        <v>0</v>
      </c>
      <c r="K224" s="35"/>
      <c r="L224" s="35"/>
      <c r="M224" s="35"/>
      <c r="N224" s="72"/>
      <c r="O224" s="113"/>
      <c r="P224" s="114"/>
      <c r="Q224" s="112"/>
    </row>
    <row r="225" spans="1:17" ht="15.75" customHeight="1">
      <c r="A225" s="113"/>
      <c r="B225" s="128"/>
      <c r="C225" s="127"/>
      <c r="D225" s="156"/>
      <c r="E225" s="4">
        <v>8036.18</v>
      </c>
      <c r="F225" s="4"/>
      <c r="G225" s="4"/>
      <c r="H225" s="61">
        <f t="shared" si="67"/>
        <v>8036.18</v>
      </c>
      <c r="I225" s="101" t="s">
        <v>31</v>
      </c>
      <c r="J225" s="71">
        <f t="shared" si="75"/>
        <v>2105</v>
      </c>
      <c r="K225" s="35">
        <v>0</v>
      </c>
      <c r="L225" s="35">
        <v>2105</v>
      </c>
      <c r="M225" s="35">
        <v>0</v>
      </c>
      <c r="N225" s="72">
        <v>0</v>
      </c>
      <c r="O225" s="113"/>
      <c r="P225" s="114"/>
      <c r="Q225" s="112"/>
    </row>
    <row r="226" spans="1:17" ht="15.75" customHeight="1">
      <c r="A226" s="113" t="s">
        <v>208</v>
      </c>
      <c r="B226" s="128">
        <v>40544</v>
      </c>
      <c r="C226" s="127">
        <v>40908</v>
      </c>
      <c r="D226" s="196" t="s">
        <v>61</v>
      </c>
      <c r="E226" s="18">
        <f>SUM(E232,E231,E233,E234,E228,E227)</f>
        <v>491202.56</v>
      </c>
      <c r="F226" s="18"/>
      <c r="G226" s="18"/>
      <c r="H226" s="89">
        <f t="shared" si="67"/>
        <v>491202.56</v>
      </c>
      <c r="I226" s="102" t="s">
        <v>26</v>
      </c>
      <c r="J226" s="54">
        <f t="shared" si="75"/>
        <v>91814.790000000008</v>
      </c>
      <c r="K226" s="18">
        <f>SUM(K227:K228,K231:K234)</f>
        <v>67177.070000000007</v>
      </c>
      <c r="L226" s="18">
        <f>SUM(L227:L228,L231:L234)</f>
        <v>24637.72</v>
      </c>
      <c r="M226" s="18">
        <f t="shared" ref="M226:O226" si="76">SUM(M227:M228,M231:M234)</f>
        <v>0</v>
      </c>
      <c r="N226" s="56">
        <f t="shared" si="76"/>
        <v>0</v>
      </c>
      <c r="O226" s="113">
        <f t="shared" si="76"/>
        <v>0</v>
      </c>
      <c r="P226" s="114"/>
      <c r="Q226" s="112"/>
    </row>
    <row r="227" spans="1:17" ht="15.75" customHeight="1">
      <c r="A227" s="113"/>
      <c r="B227" s="128"/>
      <c r="C227" s="127"/>
      <c r="D227" s="197"/>
      <c r="E227" s="4">
        <v>60</v>
      </c>
      <c r="F227" s="4"/>
      <c r="G227" s="4"/>
      <c r="H227" s="61">
        <f t="shared" si="67"/>
        <v>60</v>
      </c>
      <c r="I227" s="101" t="s">
        <v>27</v>
      </c>
      <c r="J227" s="71">
        <f t="shared" si="75"/>
        <v>0</v>
      </c>
      <c r="K227" s="35"/>
      <c r="L227" s="35"/>
      <c r="M227" s="35"/>
      <c r="N227" s="72"/>
      <c r="O227" s="113"/>
      <c r="P227" s="114"/>
      <c r="Q227" s="112"/>
    </row>
    <row r="228" spans="1:17" ht="31.5">
      <c r="A228" s="113"/>
      <c r="B228" s="128"/>
      <c r="C228" s="127"/>
      <c r="D228" s="197"/>
      <c r="E228" s="4">
        <v>156031.69</v>
      </c>
      <c r="F228" s="4"/>
      <c r="G228" s="4"/>
      <c r="H228" s="61">
        <f t="shared" si="67"/>
        <v>156031.69</v>
      </c>
      <c r="I228" s="95" t="s">
        <v>176</v>
      </c>
      <c r="J228" s="71">
        <f t="shared" si="75"/>
        <v>91793.890000000014</v>
      </c>
      <c r="K228" s="35">
        <v>67177.070000000007</v>
      </c>
      <c r="L228" s="35">
        <v>24616.82</v>
      </c>
      <c r="M228" s="35">
        <v>0</v>
      </c>
      <c r="N228" s="72">
        <v>0</v>
      </c>
      <c r="O228" s="113"/>
      <c r="P228" s="114"/>
      <c r="Q228" s="112"/>
    </row>
    <row r="229" spans="1:17" ht="47.25" customHeight="1">
      <c r="A229" s="113"/>
      <c r="B229" s="128"/>
      <c r="C229" s="127"/>
      <c r="D229" s="197"/>
      <c r="E229" s="4">
        <v>124825.35</v>
      </c>
      <c r="F229" s="4"/>
      <c r="G229" s="4"/>
      <c r="H229" s="61">
        <f t="shared" si="67"/>
        <v>124825.35</v>
      </c>
      <c r="I229" s="103" t="s">
        <v>179</v>
      </c>
      <c r="J229" s="71">
        <f t="shared" si="75"/>
        <v>0</v>
      </c>
      <c r="K229" s="35"/>
      <c r="L229" s="35"/>
      <c r="M229" s="35"/>
      <c r="N229" s="72"/>
      <c r="O229" s="113"/>
      <c r="P229" s="114"/>
      <c r="Q229" s="112"/>
    </row>
    <row r="230" spans="1:17" ht="15.75" customHeight="1">
      <c r="A230" s="113"/>
      <c r="B230" s="128"/>
      <c r="C230" s="127"/>
      <c r="D230" s="197"/>
      <c r="E230" s="4">
        <v>31206.34</v>
      </c>
      <c r="F230" s="4"/>
      <c r="G230" s="4"/>
      <c r="H230" s="61">
        <f t="shared" si="67"/>
        <v>31206.34</v>
      </c>
      <c r="I230" s="104" t="s">
        <v>60</v>
      </c>
      <c r="J230" s="71">
        <f t="shared" si="75"/>
        <v>0</v>
      </c>
      <c r="K230" s="35"/>
      <c r="L230" s="35"/>
      <c r="M230" s="35"/>
      <c r="N230" s="72"/>
      <c r="O230" s="113"/>
      <c r="P230" s="114"/>
      <c r="Q230" s="112"/>
    </row>
    <row r="231" spans="1:17" ht="31.5">
      <c r="A231" s="113"/>
      <c r="B231" s="128"/>
      <c r="C231" s="127"/>
      <c r="D231" s="197"/>
      <c r="E231" s="4"/>
      <c r="F231" s="4"/>
      <c r="G231" s="4"/>
      <c r="H231" s="61">
        <f t="shared" si="67"/>
        <v>0</v>
      </c>
      <c r="I231" s="101" t="s">
        <v>28</v>
      </c>
      <c r="J231" s="71">
        <f t="shared" si="75"/>
        <v>20.9</v>
      </c>
      <c r="K231" s="35"/>
      <c r="L231" s="35">
        <v>20.9</v>
      </c>
      <c r="M231" s="35"/>
      <c r="N231" s="72"/>
      <c r="O231" s="113"/>
      <c r="P231" s="114"/>
      <c r="Q231" s="112"/>
    </row>
    <row r="232" spans="1:17" ht="47.25">
      <c r="A232" s="113"/>
      <c r="B232" s="128"/>
      <c r="C232" s="127"/>
      <c r="D232" s="197"/>
      <c r="E232" s="4"/>
      <c r="F232" s="4"/>
      <c r="G232" s="4"/>
      <c r="H232" s="61">
        <f t="shared" si="67"/>
        <v>0</v>
      </c>
      <c r="I232" s="101" t="s">
        <v>32</v>
      </c>
      <c r="J232" s="71">
        <f t="shared" si="75"/>
        <v>0</v>
      </c>
      <c r="K232" s="35"/>
      <c r="L232" s="35"/>
      <c r="M232" s="35"/>
      <c r="N232" s="72"/>
      <c r="O232" s="113"/>
      <c r="P232" s="114"/>
      <c r="Q232" s="112"/>
    </row>
    <row r="233" spans="1:17" ht="15.75" customHeight="1">
      <c r="A233" s="113"/>
      <c r="B233" s="128"/>
      <c r="C233" s="127"/>
      <c r="D233" s="197"/>
      <c r="E233" s="4"/>
      <c r="F233" s="4"/>
      <c r="G233" s="4"/>
      <c r="H233" s="61">
        <f t="shared" si="67"/>
        <v>0</v>
      </c>
      <c r="I233" s="101" t="s">
        <v>30</v>
      </c>
      <c r="J233" s="71">
        <f t="shared" si="75"/>
        <v>0</v>
      </c>
      <c r="K233" s="35"/>
      <c r="L233" s="35"/>
      <c r="M233" s="35"/>
      <c r="N233" s="72"/>
      <c r="O233" s="113"/>
      <c r="P233" s="114"/>
      <c r="Q233" s="112"/>
    </row>
    <row r="234" spans="1:17" ht="15.75" customHeight="1">
      <c r="A234" s="113"/>
      <c r="B234" s="128"/>
      <c r="C234" s="127"/>
      <c r="D234" s="198"/>
      <c r="E234" s="4">
        <v>335110.87</v>
      </c>
      <c r="F234" s="4"/>
      <c r="G234" s="4"/>
      <c r="H234" s="61">
        <f t="shared" si="67"/>
        <v>335110.87</v>
      </c>
      <c r="I234" s="101" t="s">
        <v>31</v>
      </c>
      <c r="J234" s="71">
        <f t="shared" si="75"/>
        <v>0</v>
      </c>
      <c r="K234" s="35"/>
      <c r="L234" s="35"/>
      <c r="M234" s="35"/>
      <c r="N234" s="72"/>
      <c r="O234" s="113"/>
      <c r="P234" s="114"/>
      <c r="Q234" s="112"/>
    </row>
    <row r="235" spans="1:17">
      <c r="A235" s="113" t="s">
        <v>174</v>
      </c>
      <c r="B235" s="128">
        <v>40544</v>
      </c>
      <c r="C235" s="127">
        <v>41274</v>
      </c>
      <c r="D235" s="156" t="s">
        <v>62</v>
      </c>
      <c r="E235" s="18">
        <f>SUM(E236:E239,E243)</f>
        <v>130671.26999999999</v>
      </c>
      <c r="F235" s="18">
        <f t="shared" ref="F235:G235" si="77">SUM(F236:F239,F243)</f>
        <v>31200</v>
      </c>
      <c r="G235" s="18">
        <f t="shared" si="77"/>
        <v>0</v>
      </c>
      <c r="H235" s="89">
        <f t="shared" si="67"/>
        <v>161871.26999999999</v>
      </c>
      <c r="I235" s="102" t="s">
        <v>26</v>
      </c>
      <c r="J235" s="54">
        <f t="shared" si="75"/>
        <v>48372.990000000005</v>
      </c>
      <c r="K235" s="18">
        <f>SUM(K236:K239,K242:K243)</f>
        <v>20613.34</v>
      </c>
      <c r="L235" s="18">
        <f>SUM(L236:L239,L242:L243)</f>
        <v>14346.05</v>
      </c>
      <c r="M235" s="18">
        <f t="shared" ref="M235:N235" si="78">SUM(M236:M239,M242:M243)</f>
        <v>2489.94</v>
      </c>
      <c r="N235" s="18">
        <f t="shared" si="78"/>
        <v>10923.66</v>
      </c>
      <c r="O235" s="113" t="s">
        <v>205</v>
      </c>
      <c r="P235" s="114" t="s">
        <v>204</v>
      </c>
      <c r="Q235" s="112">
        <v>410</v>
      </c>
    </row>
    <row r="236" spans="1:17" ht="15.75" customHeight="1">
      <c r="A236" s="113"/>
      <c r="B236" s="128"/>
      <c r="C236" s="127"/>
      <c r="D236" s="156"/>
      <c r="E236" s="4"/>
      <c r="F236" s="4">
        <v>31200</v>
      </c>
      <c r="G236" s="4"/>
      <c r="H236" s="61">
        <f t="shared" si="67"/>
        <v>31200</v>
      </c>
      <c r="I236" s="101" t="s">
        <v>27</v>
      </c>
      <c r="J236" s="71">
        <f t="shared" si="75"/>
        <v>16165.939999999999</v>
      </c>
      <c r="K236" s="35">
        <v>0</v>
      </c>
      <c r="L236" s="35">
        <v>4648.2</v>
      </c>
      <c r="M236" s="35">
        <v>2459.7800000000002</v>
      </c>
      <c r="N236" s="72">
        <v>9057.9599999999991</v>
      </c>
      <c r="O236" s="113"/>
      <c r="P236" s="114"/>
      <c r="Q236" s="112"/>
    </row>
    <row r="237" spans="1:17" ht="31.5">
      <c r="A237" s="113"/>
      <c r="B237" s="128"/>
      <c r="C237" s="127"/>
      <c r="D237" s="156"/>
      <c r="E237" s="4"/>
      <c r="F237" s="4"/>
      <c r="G237" s="4"/>
      <c r="H237" s="61">
        <f t="shared" si="67"/>
        <v>0</v>
      </c>
      <c r="I237" s="101" t="s">
        <v>28</v>
      </c>
      <c r="J237" s="71">
        <f t="shared" si="75"/>
        <v>1865.7</v>
      </c>
      <c r="K237" s="35"/>
      <c r="L237" s="35"/>
      <c r="M237" s="35"/>
      <c r="N237" s="72">
        <v>1865.7</v>
      </c>
      <c r="O237" s="113"/>
      <c r="P237" s="114"/>
      <c r="Q237" s="112"/>
    </row>
    <row r="238" spans="1:17" ht="47.25">
      <c r="A238" s="113"/>
      <c r="B238" s="128"/>
      <c r="C238" s="127"/>
      <c r="D238" s="156"/>
      <c r="E238" s="4"/>
      <c r="F238" s="4"/>
      <c r="G238" s="4"/>
      <c r="H238" s="61">
        <f t="shared" si="67"/>
        <v>0</v>
      </c>
      <c r="I238" s="101" t="s">
        <v>32</v>
      </c>
      <c r="J238" s="71">
        <f t="shared" si="75"/>
        <v>0</v>
      </c>
      <c r="K238" s="35"/>
      <c r="L238" s="35"/>
      <c r="M238" s="35"/>
      <c r="N238" s="72"/>
      <c r="O238" s="113"/>
      <c r="P238" s="114"/>
      <c r="Q238" s="112"/>
    </row>
    <row r="239" spans="1:17" ht="31.5">
      <c r="A239" s="113"/>
      <c r="B239" s="128"/>
      <c r="C239" s="127"/>
      <c r="D239" s="156"/>
      <c r="E239" s="4">
        <v>89750</v>
      </c>
      <c r="F239" s="4"/>
      <c r="G239" s="4"/>
      <c r="H239" s="61">
        <f t="shared" si="67"/>
        <v>89750</v>
      </c>
      <c r="I239" s="95" t="s">
        <v>176</v>
      </c>
      <c r="J239" s="71">
        <f t="shared" si="75"/>
        <v>21341.35</v>
      </c>
      <c r="K239" s="35">
        <v>20613.34</v>
      </c>
      <c r="L239" s="35">
        <v>697.85</v>
      </c>
      <c r="M239" s="35">
        <v>30.16</v>
      </c>
      <c r="N239" s="72">
        <v>0</v>
      </c>
      <c r="O239" s="113"/>
      <c r="P239" s="114"/>
      <c r="Q239" s="112"/>
    </row>
    <row r="240" spans="1:17" ht="47.25" customHeight="1">
      <c r="A240" s="113"/>
      <c r="B240" s="128"/>
      <c r="C240" s="127"/>
      <c r="D240" s="156"/>
      <c r="E240" s="4">
        <v>71800</v>
      </c>
      <c r="F240" s="4"/>
      <c r="G240" s="4"/>
      <c r="H240" s="61">
        <f t="shared" si="67"/>
        <v>71800</v>
      </c>
      <c r="I240" s="103" t="s">
        <v>179</v>
      </c>
      <c r="J240" s="71">
        <f t="shared" si="75"/>
        <v>0</v>
      </c>
      <c r="K240" s="35"/>
      <c r="L240" s="35"/>
      <c r="M240" s="35"/>
      <c r="N240" s="72"/>
      <c r="O240" s="113"/>
      <c r="P240" s="114"/>
      <c r="Q240" s="112"/>
    </row>
    <row r="241" spans="1:18" ht="15.75" customHeight="1">
      <c r="A241" s="113"/>
      <c r="B241" s="128"/>
      <c r="C241" s="127"/>
      <c r="D241" s="156"/>
      <c r="E241" s="4">
        <v>17950</v>
      </c>
      <c r="F241" s="4"/>
      <c r="G241" s="4"/>
      <c r="H241" s="61">
        <f t="shared" si="67"/>
        <v>17950</v>
      </c>
      <c r="I241" s="104" t="s">
        <v>60</v>
      </c>
      <c r="J241" s="71">
        <f t="shared" si="75"/>
        <v>0</v>
      </c>
      <c r="K241" s="35"/>
      <c r="L241" s="35"/>
      <c r="M241" s="35"/>
      <c r="N241" s="72"/>
      <c r="O241" s="113"/>
      <c r="P241" s="114"/>
      <c r="Q241" s="112"/>
    </row>
    <row r="242" spans="1:18" ht="15.75" customHeight="1">
      <c r="A242" s="113"/>
      <c r="B242" s="128"/>
      <c r="C242" s="127"/>
      <c r="D242" s="156"/>
      <c r="E242" s="4"/>
      <c r="F242" s="4"/>
      <c r="G242" s="4"/>
      <c r="H242" s="61">
        <f t="shared" si="67"/>
        <v>0</v>
      </c>
      <c r="I242" s="101" t="s">
        <v>30</v>
      </c>
      <c r="J242" s="71">
        <f t="shared" si="75"/>
        <v>0</v>
      </c>
      <c r="K242" s="35"/>
      <c r="L242" s="35"/>
      <c r="M242" s="35"/>
      <c r="N242" s="72"/>
      <c r="O242" s="113"/>
      <c r="P242" s="114"/>
      <c r="Q242" s="112"/>
    </row>
    <row r="243" spans="1:18" ht="15.75" customHeight="1">
      <c r="A243" s="113"/>
      <c r="B243" s="128"/>
      <c r="C243" s="127"/>
      <c r="D243" s="156"/>
      <c r="E243" s="4">
        <v>40921.269999999997</v>
      </c>
      <c r="F243" s="4"/>
      <c r="G243" s="4"/>
      <c r="H243" s="61">
        <f t="shared" si="67"/>
        <v>40921.269999999997</v>
      </c>
      <c r="I243" s="101" t="s">
        <v>31</v>
      </c>
      <c r="J243" s="71">
        <f t="shared" si="75"/>
        <v>9000</v>
      </c>
      <c r="K243" s="35"/>
      <c r="L243" s="35">
        <v>9000</v>
      </c>
      <c r="M243" s="35"/>
      <c r="N243" s="72"/>
      <c r="O243" s="113"/>
      <c r="P243" s="114"/>
      <c r="Q243" s="112"/>
    </row>
    <row r="244" spans="1:18" s="3" customFormat="1">
      <c r="A244" s="113" t="s">
        <v>208</v>
      </c>
      <c r="B244" s="128">
        <v>40544</v>
      </c>
      <c r="C244" s="127">
        <v>40908</v>
      </c>
      <c r="D244" s="156" t="s">
        <v>63</v>
      </c>
      <c r="E244" s="18">
        <f>SUM(E245:E248,E252)</f>
        <v>47630</v>
      </c>
      <c r="F244" s="18">
        <f t="shared" ref="F244:G244" si="79">SUM(F245:F248,F252)</f>
        <v>0</v>
      </c>
      <c r="G244" s="18">
        <f t="shared" si="79"/>
        <v>0</v>
      </c>
      <c r="H244" s="89">
        <f t="shared" si="67"/>
        <v>47630</v>
      </c>
      <c r="I244" s="102" t="s">
        <v>26</v>
      </c>
      <c r="J244" s="54">
        <f t="shared" si="75"/>
        <v>16879.84</v>
      </c>
      <c r="K244" s="18">
        <f>SUM(K251:K252,K245:K248)</f>
        <v>13672.7</v>
      </c>
      <c r="L244" s="18">
        <f t="shared" ref="L244:N244" si="80">SUM(L251:L252,L245:L248)</f>
        <v>90.74</v>
      </c>
      <c r="M244" s="18">
        <f t="shared" si="80"/>
        <v>0</v>
      </c>
      <c r="N244" s="56">
        <f t="shared" si="80"/>
        <v>3116.4</v>
      </c>
      <c r="O244" s="113"/>
      <c r="P244" s="114"/>
      <c r="Q244" s="112"/>
      <c r="R244" s="16"/>
    </row>
    <row r="245" spans="1:18" ht="15.75" customHeight="1">
      <c r="A245" s="113"/>
      <c r="B245" s="128"/>
      <c r="C245" s="127"/>
      <c r="D245" s="156"/>
      <c r="E245" s="4"/>
      <c r="F245" s="4"/>
      <c r="G245" s="4"/>
      <c r="H245" s="61">
        <f t="shared" si="67"/>
        <v>0</v>
      </c>
      <c r="I245" s="101" t="s">
        <v>27</v>
      </c>
      <c r="J245" s="71">
        <f t="shared" si="75"/>
        <v>2898.57</v>
      </c>
      <c r="K245" s="35">
        <v>0</v>
      </c>
      <c r="L245" s="35">
        <v>0</v>
      </c>
      <c r="M245" s="35">
        <v>0</v>
      </c>
      <c r="N245" s="72">
        <v>2898.57</v>
      </c>
      <c r="O245" s="113"/>
      <c r="P245" s="114"/>
      <c r="Q245" s="112"/>
    </row>
    <row r="246" spans="1:18" ht="31.5">
      <c r="A246" s="113"/>
      <c r="B246" s="128"/>
      <c r="C246" s="127"/>
      <c r="D246" s="156"/>
      <c r="E246" s="4"/>
      <c r="F246" s="4"/>
      <c r="G246" s="4"/>
      <c r="H246" s="61">
        <f t="shared" si="67"/>
        <v>0</v>
      </c>
      <c r="I246" s="101" t="s">
        <v>28</v>
      </c>
      <c r="J246" s="71">
        <f t="shared" si="75"/>
        <v>217.83</v>
      </c>
      <c r="K246" s="35"/>
      <c r="L246" s="35"/>
      <c r="M246" s="35"/>
      <c r="N246" s="72">
        <v>217.83</v>
      </c>
      <c r="O246" s="113"/>
      <c r="P246" s="114"/>
      <c r="Q246" s="112"/>
    </row>
    <row r="247" spans="1:18" ht="47.25">
      <c r="A247" s="113"/>
      <c r="B247" s="128"/>
      <c r="C247" s="127"/>
      <c r="D247" s="156"/>
      <c r="E247" s="4"/>
      <c r="F247" s="4"/>
      <c r="G247" s="4"/>
      <c r="H247" s="61">
        <f t="shared" si="67"/>
        <v>0</v>
      </c>
      <c r="I247" s="101" t="s">
        <v>32</v>
      </c>
      <c r="J247" s="71">
        <f t="shared" si="75"/>
        <v>0</v>
      </c>
      <c r="K247" s="35"/>
      <c r="L247" s="35"/>
      <c r="M247" s="35"/>
      <c r="N247" s="72"/>
      <c r="O247" s="113"/>
      <c r="P247" s="114"/>
      <c r="Q247" s="112"/>
    </row>
    <row r="248" spans="1:18" ht="31.5">
      <c r="A248" s="113"/>
      <c r="B248" s="128"/>
      <c r="C248" s="127"/>
      <c r="D248" s="156"/>
      <c r="E248" s="4">
        <v>35230</v>
      </c>
      <c r="F248" s="4"/>
      <c r="G248" s="4"/>
      <c r="H248" s="61">
        <f t="shared" si="67"/>
        <v>35230</v>
      </c>
      <c r="I248" s="95" t="s">
        <v>176</v>
      </c>
      <c r="J248" s="71">
        <f t="shared" si="75"/>
        <v>13763.44</v>
      </c>
      <c r="K248" s="35">
        <v>13672.7</v>
      </c>
      <c r="L248" s="35">
        <v>90.74</v>
      </c>
      <c r="M248" s="35">
        <v>0</v>
      </c>
      <c r="N248" s="72">
        <v>0</v>
      </c>
      <c r="O248" s="113"/>
      <c r="P248" s="114"/>
      <c r="Q248" s="112"/>
    </row>
    <row r="249" spans="1:18" ht="47.25" customHeight="1">
      <c r="A249" s="113"/>
      <c r="B249" s="128"/>
      <c r="C249" s="127"/>
      <c r="D249" s="156"/>
      <c r="E249" s="4">
        <v>28184</v>
      </c>
      <c r="F249" s="4"/>
      <c r="G249" s="4"/>
      <c r="H249" s="61">
        <f t="shared" si="67"/>
        <v>28184</v>
      </c>
      <c r="I249" s="103" t="s">
        <v>179</v>
      </c>
      <c r="J249" s="71">
        <f t="shared" si="75"/>
        <v>0</v>
      </c>
      <c r="K249" s="35"/>
      <c r="L249" s="35"/>
      <c r="M249" s="35"/>
      <c r="N249" s="72"/>
      <c r="O249" s="113"/>
      <c r="P249" s="114"/>
      <c r="Q249" s="112"/>
    </row>
    <row r="250" spans="1:18" ht="15.75" customHeight="1">
      <c r="A250" s="113"/>
      <c r="B250" s="128"/>
      <c r="C250" s="127"/>
      <c r="D250" s="156"/>
      <c r="E250" s="4">
        <v>7046</v>
      </c>
      <c r="F250" s="4"/>
      <c r="G250" s="4"/>
      <c r="H250" s="61">
        <f t="shared" si="67"/>
        <v>7046</v>
      </c>
      <c r="I250" s="104" t="s">
        <v>60</v>
      </c>
      <c r="J250" s="71">
        <f t="shared" si="75"/>
        <v>0</v>
      </c>
      <c r="K250" s="35"/>
      <c r="L250" s="35"/>
      <c r="M250" s="35"/>
      <c r="N250" s="72"/>
      <c r="O250" s="113"/>
      <c r="P250" s="114"/>
      <c r="Q250" s="112"/>
    </row>
    <row r="251" spans="1:18" ht="15.75" customHeight="1">
      <c r="A251" s="113"/>
      <c r="B251" s="128"/>
      <c r="C251" s="127"/>
      <c r="D251" s="156"/>
      <c r="E251" s="4"/>
      <c r="F251" s="4"/>
      <c r="G251" s="4"/>
      <c r="H251" s="61">
        <f t="shared" si="67"/>
        <v>0</v>
      </c>
      <c r="I251" s="101" t="s">
        <v>30</v>
      </c>
      <c r="J251" s="71">
        <f t="shared" si="75"/>
        <v>0</v>
      </c>
      <c r="K251" s="35"/>
      <c r="L251" s="35"/>
      <c r="M251" s="35"/>
      <c r="N251" s="72"/>
      <c r="O251" s="113"/>
      <c r="P251" s="114"/>
      <c r="Q251" s="112"/>
    </row>
    <row r="252" spans="1:18" ht="15.75" customHeight="1">
      <c r="A252" s="113"/>
      <c r="B252" s="128"/>
      <c r="C252" s="127"/>
      <c r="D252" s="156"/>
      <c r="E252" s="4">
        <v>12400</v>
      </c>
      <c r="F252" s="4"/>
      <c r="G252" s="4"/>
      <c r="H252" s="61">
        <f t="shared" si="67"/>
        <v>12400</v>
      </c>
      <c r="I252" s="101" t="s">
        <v>31</v>
      </c>
      <c r="J252" s="71">
        <f t="shared" si="75"/>
        <v>0</v>
      </c>
      <c r="K252" s="35"/>
      <c r="L252" s="35"/>
      <c r="M252" s="35"/>
      <c r="N252" s="72"/>
      <c r="O252" s="113"/>
      <c r="P252" s="114"/>
      <c r="Q252" s="112"/>
    </row>
    <row r="253" spans="1:18" s="3" customFormat="1" ht="15.75" customHeight="1">
      <c r="A253" s="113" t="s">
        <v>208</v>
      </c>
      <c r="B253" s="128">
        <v>40544</v>
      </c>
      <c r="C253" s="127">
        <v>40908</v>
      </c>
      <c r="D253" s="156" t="s">
        <v>64</v>
      </c>
      <c r="E253" s="18">
        <f>SUM(E261,E257,E256,E255,E254)</f>
        <v>7125</v>
      </c>
      <c r="F253" s="18">
        <f t="shared" ref="F253:G253" si="81">SUM(F261,F257,F256,F255,F254)</f>
        <v>0</v>
      </c>
      <c r="G253" s="18">
        <f t="shared" si="81"/>
        <v>0</v>
      </c>
      <c r="H253" s="89">
        <f t="shared" si="67"/>
        <v>7125</v>
      </c>
      <c r="I253" s="102" t="s">
        <v>26</v>
      </c>
      <c r="J253" s="54">
        <f t="shared" si="75"/>
        <v>364.79999999999995</v>
      </c>
      <c r="K253" s="18">
        <f>SUM(K260:K261,K254:K257)</f>
        <v>64.28</v>
      </c>
      <c r="L253" s="18">
        <f t="shared" ref="L253:N253" si="82">SUM(L260:L261,L254:L257)</f>
        <v>300.52</v>
      </c>
      <c r="M253" s="18">
        <f t="shared" si="82"/>
        <v>0</v>
      </c>
      <c r="N253" s="56">
        <f t="shared" si="82"/>
        <v>0</v>
      </c>
      <c r="O253" s="113"/>
      <c r="P253" s="114"/>
      <c r="Q253" s="112"/>
      <c r="R253" s="16"/>
    </row>
    <row r="254" spans="1:18" ht="15.75" customHeight="1">
      <c r="A254" s="113"/>
      <c r="B254" s="128"/>
      <c r="C254" s="127"/>
      <c r="D254" s="156"/>
      <c r="E254" s="4"/>
      <c r="F254" s="4"/>
      <c r="G254" s="4"/>
      <c r="H254" s="61">
        <f t="shared" si="67"/>
        <v>0</v>
      </c>
      <c r="I254" s="101" t="s">
        <v>27</v>
      </c>
      <c r="J254" s="71">
        <f t="shared" si="75"/>
        <v>0</v>
      </c>
      <c r="K254" s="35"/>
      <c r="L254" s="35"/>
      <c r="M254" s="35"/>
      <c r="N254" s="72"/>
      <c r="O254" s="113"/>
      <c r="P254" s="114"/>
      <c r="Q254" s="112"/>
    </row>
    <row r="255" spans="1:18" ht="31.5">
      <c r="A255" s="113"/>
      <c r="B255" s="128"/>
      <c r="C255" s="127"/>
      <c r="D255" s="156"/>
      <c r="E255" s="4"/>
      <c r="F255" s="4"/>
      <c r="G255" s="4"/>
      <c r="H255" s="61">
        <f t="shared" si="67"/>
        <v>0</v>
      </c>
      <c r="I255" s="101" t="s">
        <v>28</v>
      </c>
      <c r="J255" s="71">
        <f t="shared" si="75"/>
        <v>114.64</v>
      </c>
      <c r="K255" s="35">
        <v>64.28</v>
      </c>
      <c r="L255" s="35">
        <v>50.36</v>
      </c>
      <c r="M255" s="35">
        <v>0</v>
      </c>
      <c r="N255" s="72">
        <v>0</v>
      </c>
      <c r="O255" s="113"/>
      <c r="P255" s="114"/>
      <c r="Q255" s="112"/>
    </row>
    <row r="256" spans="1:18" ht="47.25">
      <c r="A256" s="113"/>
      <c r="B256" s="128"/>
      <c r="C256" s="127"/>
      <c r="D256" s="156"/>
      <c r="E256" s="4"/>
      <c r="F256" s="4"/>
      <c r="G256" s="4"/>
      <c r="H256" s="61">
        <f t="shared" si="67"/>
        <v>0</v>
      </c>
      <c r="I256" s="101" t="s">
        <v>32</v>
      </c>
      <c r="J256" s="71">
        <f t="shared" si="75"/>
        <v>0</v>
      </c>
      <c r="K256" s="35"/>
      <c r="L256" s="35"/>
      <c r="M256" s="35"/>
      <c r="N256" s="72"/>
      <c r="O256" s="113"/>
      <c r="P256" s="114"/>
      <c r="Q256" s="112"/>
    </row>
    <row r="257" spans="1:18" ht="31.5">
      <c r="A257" s="113"/>
      <c r="B257" s="128"/>
      <c r="C257" s="127"/>
      <c r="D257" s="156"/>
      <c r="E257" s="4">
        <v>5625</v>
      </c>
      <c r="F257" s="4"/>
      <c r="G257" s="4"/>
      <c r="H257" s="61">
        <f t="shared" si="67"/>
        <v>5625</v>
      </c>
      <c r="I257" s="95" t="s">
        <v>176</v>
      </c>
      <c r="J257" s="71">
        <f t="shared" si="75"/>
        <v>250.16</v>
      </c>
      <c r="K257" s="35">
        <v>0</v>
      </c>
      <c r="L257" s="35">
        <v>250.16</v>
      </c>
      <c r="M257" s="35">
        <v>0</v>
      </c>
      <c r="N257" s="72">
        <v>0</v>
      </c>
      <c r="O257" s="113"/>
      <c r="P257" s="114"/>
      <c r="Q257" s="112"/>
    </row>
    <row r="258" spans="1:18" ht="47.25" customHeight="1">
      <c r="A258" s="113"/>
      <c r="B258" s="128"/>
      <c r="C258" s="127"/>
      <c r="D258" s="156"/>
      <c r="E258" s="4">
        <v>4500</v>
      </c>
      <c r="F258" s="4"/>
      <c r="G258" s="4"/>
      <c r="H258" s="61">
        <f t="shared" si="67"/>
        <v>4500</v>
      </c>
      <c r="I258" s="103" t="s">
        <v>179</v>
      </c>
      <c r="J258" s="71">
        <f t="shared" si="75"/>
        <v>0</v>
      </c>
      <c r="K258" s="35"/>
      <c r="L258" s="35"/>
      <c r="M258" s="35"/>
      <c r="N258" s="72"/>
      <c r="O258" s="113"/>
      <c r="P258" s="114"/>
      <c r="Q258" s="112"/>
    </row>
    <row r="259" spans="1:18" ht="15.75" customHeight="1">
      <c r="A259" s="113"/>
      <c r="B259" s="128"/>
      <c r="C259" s="127"/>
      <c r="D259" s="156"/>
      <c r="E259" s="4">
        <v>1125</v>
      </c>
      <c r="F259" s="4"/>
      <c r="G259" s="4"/>
      <c r="H259" s="61">
        <f t="shared" si="67"/>
        <v>1125</v>
      </c>
      <c r="I259" s="104" t="s">
        <v>60</v>
      </c>
      <c r="J259" s="71">
        <f t="shared" si="75"/>
        <v>0</v>
      </c>
      <c r="K259" s="35"/>
      <c r="L259" s="35"/>
      <c r="M259" s="35"/>
      <c r="N259" s="72"/>
      <c r="O259" s="113"/>
      <c r="P259" s="114"/>
      <c r="Q259" s="112"/>
    </row>
    <row r="260" spans="1:18" ht="15.75" customHeight="1">
      <c r="A260" s="113"/>
      <c r="B260" s="128"/>
      <c r="C260" s="127"/>
      <c r="D260" s="156"/>
      <c r="E260" s="4"/>
      <c r="F260" s="4"/>
      <c r="G260" s="4"/>
      <c r="H260" s="61">
        <f t="shared" si="67"/>
        <v>0</v>
      </c>
      <c r="I260" s="101" t="s">
        <v>30</v>
      </c>
      <c r="J260" s="71">
        <f t="shared" si="75"/>
        <v>0</v>
      </c>
      <c r="K260" s="35"/>
      <c r="L260" s="35"/>
      <c r="M260" s="35"/>
      <c r="N260" s="72"/>
      <c r="O260" s="113"/>
      <c r="P260" s="114"/>
      <c r="Q260" s="112"/>
    </row>
    <row r="261" spans="1:18" ht="15.75" customHeight="1">
      <c r="A261" s="113"/>
      <c r="B261" s="128"/>
      <c r="C261" s="127"/>
      <c r="D261" s="156"/>
      <c r="E261" s="4">
        <v>1500</v>
      </c>
      <c r="F261" s="4"/>
      <c r="G261" s="4"/>
      <c r="H261" s="61">
        <f t="shared" si="67"/>
        <v>1500</v>
      </c>
      <c r="I261" s="101" t="s">
        <v>31</v>
      </c>
      <c r="J261" s="71">
        <f t="shared" si="75"/>
        <v>0</v>
      </c>
      <c r="K261" s="35"/>
      <c r="L261" s="35"/>
      <c r="M261" s="35"/>
      <c r="N261" s="72"/>
      <c r="O261" s="113"/>
      <c r="P261" s="114"/>
      <c r="Q261" s="112"/>
    </row>
    <row r="262" spans="1:18">
      <c r="A262" s="113" t="s">
        <v>208</v>
      </c>
      <c r="B262" s="128">
        <v>40544</v>
      </c>
      <c r="C262" s="127">
        <v>41274</v>
      </c>
      <c r="D262" s="156" t="s">
        <v>65</v>
      </c>
      <c r="E262" s="18">
        <f>SUM(E263:E266,E270,E269)</f>
        <v>115804.75</v>
      </c>
      <c r="F262" s="18">
        <f t="shared" ref="F262:G262" si="83">SUM(F263:F266,F270,F269)</f>
        <v>31200</v>
      </c>
      <c r="G262" s="18">
        <f t="shared" si="83"/>
        <v>0</v>
      </c>
      <c r="H262" s="89">
        <f t="shared" si="67"/>
        <v>147004.75</v>
      </c>
      <c r="I262" s="102" t="s">
        <v>26</v>
      </c>
      <c r="J262" s="54">
        <f t="shared" si="75"/>
        <v>93592.639999999999</v>
      </c>
      <c r="K262" s="18">
        <f>SUM(K263:K266,K269:K270)</f>
        <v>51622.03</v>
      </c>
      <c r="L262" s="18">
        <f t="shared" ref="L262:N262" si="84">SUM(L263:L266,L269:L270)</f>
        <v>15161.74</v>
      </c>
      <c r="M262" s="18">
        <f t="shared" si="84"/>
        <v>7123.59</v>
      </c>
      <c r="N262" s="18">
        <f t="shared" si="84"/>
        <v>19685.28</v>
      </c>
      <c r="O262" s="113" t="s">
        <v>205</v>
      </c>
      <c r="P262" s="114" t="s">
        <v>204</v>
      </c>
      <c r="Q262" s="112">
        <v>160</v>
      </c>
    </row>
    <row r="263" spans="1:18" ht="15.75" customHeight="1">
      <c r="A263" s="113"/>
      <c r="B263" s="128"/>
      <c r="C263" s="127"/>
      <c r="D263" s="156"/>
      <c r="E263" s="4"/>
      <c r="F263" s="4">
        <v>31200</v>
      </c>
      <c r="G263" s="4"/>
      <c r="H263" s="61">
        <f t="shared" ref="H263:H326" si="85">E263+F263+G263</f>
        <v>31200</v>
      </c>
      <c r="I263" s="101" t="s">
        <v>27</v>
      </c>
      <c r="J263" s="71">
        <f t="shared" si="75"/>
        <v>18052.489999999998</v>
      </c>
      <c r="K263" s="35"/>
      <c r="L263" s="35">
        <v>1738.8</v>
      </c>
      <c r="M263" s="35">
        <v>7123.59</v>
      </c>
      <c r="N263" s="72">
        <v>9190.1</v>
      </c>
      <c r="O263" s="113"/>
      <c r="P263" s="114"/>
      <c r="Q263" s="112"/>
    </row>
    <row r="264" spans="1:18" ht="31.5">
      <c r="A264" s="113"/>
      <c r="B264" s="128"/>
      <c r="C264" s="127"/>
      <c r="D264" s="156"/>
      <c r="E264" s="4"/>
      <c r="F264" s="4"/>
      <c r="G264" s="4"/>
      <c r="H264" s="61">
        <f t="shared" si="85"/>
        <v>0</v>
      </c>
      <c r="I264" s="101" t="s">
        <v>28</v>
      </c>
      <c r="J264" s="71">
        <f t="shared" si="75"/>
        <v>1495.18</v>
      </c>
      <c r="K264" s="35">
        <v>0</v>
      </c>
      <c r="L264" s="35">
        <v>0</v>
      </c>
      <c r="M264" s="35">
        <v>0</v>
      </c>
      <c r="N264" s="72">
        <v>1495.18</v>
      </c>
      <c r="O264" s="113"/>
      <c r="P264" s="114"/>
      <c r="Q264" s="112"/>
    </row>
    <row r="265" spans="1:18" ht="47.25">
      <c r="A265" s="113"/>
      <c r="B265" s="128"/>
      <c r="C265" s="127"/>
      <c r="D265" s="156"/>
      <c r="E265" s="4"/>
      <c r="F265" s="4"/>
      <c r="G265" s="4"/>
      <c r="H265" s="61">
        <f t="shared" si="85"/>
        <v>0</v>
      </c>
      <c r="I265" s="101" t="s">
        <v>32</v>
      </c>
      <c r="J265" s="71">
        <f t="shared" si="75"/>
        <v>0</v>
      </c>
      <c r="K265" s="35"/>
      <c r="L265" s="35"/>
      <c r="M265" s="35"/>
      <c r="N265" s="72"/>
      <c r="O265" s="113"/>
      <c r="P265" s="114"/>
      <c r="Q265" s="112"/>
    </row>
    <row r="266" spans="1:18" ht="31.5">
      <c r="A266" s="113"/>
      <c r="B266" s="128"/>
      <c r="C266" s="127"/>
      <c r="D266" s="156"/>
      <c r="E266" s="4">
        <v>34625</v>
      </c>
      <c r="F266" s="4"/>
      <c r="G266" s="4"/>
      <c r="H266" s="61">
        <f t="shared" si="85"/>
        <v>34625</v>
      </c>
      <c r="I266" s="95" t="s">
        <v>176</v>
      </c>
      <c r="J266" s="71">
        <f t="shared" si="75"/>
        <v>62044.97</v>
      </c>
      <c r="K266" s="35">
        <v>51622.03</v>
      </c>
      <c r="L266" s="35">
        <v>1422.94</v>
      </c>
      <c r="M266" s="35"/>
      <c r="N266" s="72">
        <v>9000</v>
      </c>
      <c r="O266" s="113"/>
      <c r="P266" s="114"/>
      <c r="Q266" s="112"/>
    </row>
    <row r="267" spans="1:18" ht="47.25" customHeight="1">
      <c r="A267" s="113"/>
      <c r="B267" s="128"/>
      <c r="C267" s="127"/>
      <c r="D267" s="156"/>
      <c r="E267" s="4">
        <v>27700</v>
      </c>
      <c r="F267" s="4"/>
      <c r="G267" s="4"/>
      <c r="H267" s="61">
        <f t="shared" si="85"/>
        <v>27700</v>
      </c>
      <c r="I267" s="103" t="s">
        <v>179</v>
      </c>
      <c r="J267" s="71">
        <f t="shared" si="75"/>
        <v>0</v>
      </c>
      <c r="K267" s="35"/>
      <c r="L267" s="35"/>
      <c r="M267" s="35"/>
      <c r="N267" s="72"/>
      <c r="O267" s="113"/>
      <c r="P267" s="114"/>
      <c r="Q267" s="112"/>
    </row>
    <row r="268" spans="1:18" ht="15.75" customHeight="1">
      <c r="A268" s="113"/>
      <c r="B268" s="128"/>
      <c r="C268" s="127"/>
      <c r="D268" s="156"/>
      <c r="E268" s="4">
        <v>6925</v>
      </c>
      <c r="F268" s="4"/>
      <c r="G268" s="4"/>
      <c r="H268" s="61">
        <f t="shared" si="85"/>
        <v>6925</v>
      </c>
      <c r="I268" s="104" t="s">
        <v>60</v>
      </c>
      <c r="J268" s="71">
        <f t="shared" si="75"/>
        <v>0</v>
      </c>
      <c r="K268" s="35"/>
      <c r="L268" s="35"/>
      <c r="M268" s="35"/>
      <c r="N268" s="72"/>
      <c r="O268" s="113"/>
      <c r="P268" s="114"/>
      <c r="Q268" s="112"/>
    </row>
    <row r="269" spans="1:18" ht="15.75" customHeight="1">
      <c r="A269" s="113"/>
      <c r="B269" s="128"/>
      <c r="C269" s="127"/>
      <c r="D269" s="156"/>
      <c r="E269" s="4"/>
      <c r="F269" s="4"/>
      <c r="G269" s="4"/>
      <c r="H269" s="61">
        <f t="shared" si="85"/>
        <v>0</v>
      </c>
      <c r="I269" s="101" t="s">
        <v>30</v>
      </c>
      <c r="J269" s="71">
        <f t="shared" si="75"/>
        <v>0</v>
      </c>
      <c r="K269" s="35"/>
      <c r="L269" s="35"/>
      <c r="M269" s="35"/>
      <c r="N269" s="72"/>
      <c r="O269" s="113"/>
      <c r="P269" s="114"/>
      <c r="Q269" s="112"/>
    </row>
    <row r="270" spans="1:18" ht="15.75" customHeight="1">
      <c r="A270" s="113"/>
      <c r="B270" s="128"/>
      <c r="C270" s="127"/>
      <c r="D270" s="156"/>
      <c r="E270" s="4">
        <v>81179.75</v>
      </c>
      <c r="F270" s="4"/>
      <c r="G270" s="4"/>
      <c r="H270" s="61">
        <f t="shared" si="85"/>
        <v>81179.75</v>
      </c>
      <c r="I270" s="101" t="s">
        <v>31</v>
      </c>
      <c r="J270" s="71">
        <f t="shared" si="75"/>
        <v>12000</v>
      </c>
      <c r="K270" s="35">
        <v>0</v>
      </c>
      <c r="L270" s="35">
        <v>12000</v>
      </c>
      <c r="M270" s="35">
        <v>0</v>
      </c>
      <c r="N270" s="72">
        <v>0</v>
      </c>
      <c r="O270" s="113"/>
      <c r="P270" s="114"/>
      <c r="Q270" s="112"/>
    </row>
    <row r="271" spans="1:18" s="3" customFormat="1">
      <c r="A271" s="113" t="s">
        <v>208</v>
      </c>
      <c r="B271" s="128">
        <v>40544</v>
      </c>
      <c r="C271" s="127">
        <v>41274</v>
      </c>
      <c r="D271" s="156" t="s">
        <v>66</v>
      </c>
      <c r="E271" s="18">
        <f>SUM(E272:E275,E278:E279)</f>
        <v>883.5</v>
      </c>
      <c r="F271" s="18">
        <f t="shared" ref="F271:G271" si="86">SUM(F272:F275,F278:F279)</f>
        <v>11400</v>
      </c>
      <c r="G271" s="18">
        <f t="shared" si="86"/>
        <v>0</v>
      </c>
      <c r="H271" s="89">
        <f t="shared" si="85"/>
        <v>12283.5</v>
      </c>
      <c r="I271" s="102" t="s">
        <v>26</v>
      </c>
      <c r="J271" s="54">
        <f t="shared" si="75"/>
        <v>13900.510000000002</v>
      </c>
      <c r="K271" s="18">
        <f>SUM(K278:K279,K275,K272:K275)</f>
        <v>0</v>
      </c>
      <c r="L271" s="18">
        <f>SUM(L272:L275,L278:L279)</f>
        <v>4680.4100000000008</v>
      </c>
      <c r="M271" s="18">
        <f>SUM(M272:M275,M278:M279)</f>
        <v>101.56</v>
      </c>
      <c r="N271" s="18">
        <f>SUM(N272:N275,N278:N279)</f>
        <v>9118.5400000000009</v>
      </c>
      <c r="O271" s="113" t="s">
        <v>205</v>
      </c>
      <c r="P271" s="114" t="s">
        <v>204</v>
      </c>
      <c r="Q271" s="112">
        <v>310</v>
      </c>
      <c r="R271" s="16"/>
    </row>
    <row r="272" spans="1:18" ht="15.75" customHeight="1">
      <c r="A272" s="113"/>
      <c r="B272" s="128"/>
      <c r="C272" s="127"/>
      <c r="D272" s="156"/>
      <c r="E272" s="4"/>
      <c r="F272" s="4"/>
      <c r="G272" s="4"/>
      <c r="H272" s="61">
        <f t="shared" si="85"/>
        <v>0</v>
      </c>
      <c r="I272" s="101" t="s">
        <v>27</v>
      </c>
      <c r="J272" s="71">
        <f t="shared" si="75"/>
        <v>2887.23</v>
      </c>
      <c r="K272" s="35">
        <v>0</v>
      </c>
      <c r="L272" s="35">
        <v>0</v>
      </c>
      <c r="M272" s="35">
        <v>0</v>
      </c>
      <c r="N272" s="72">
        <v>2887.23</v>
      </c>
      <c r="O272" s="113"/>
      <c r="P272" s="114"/>
      <c r="Q272" s="112"/>
    </row>
    <row r="273" spans="1:18" ht="31.5">
      <c r="A273" s="113"/>
      <c r="B273" s="128"/>
      <c r="C273" s="127"/>
      <c r="D273" s="156"/>
      <c r="E273" s="4"/>
      <c r="F273" s="4"/>
      <c r="G273" s="4"/>
      <c r="H273" s="61">
        <f t="shared" si="85"/>
        <v>0</v>
      </c>
      <c r="I273" s="101" t="s">
        <v>28</v>
      </c>
      <c r="J273" s="71">
        <f t="shared" si="75"/>
        <v>325.81</v>
      </c>
      <c r="K273" s="35">
        <v>0</v>
      </c>
      <c r="L273" s="35">
        <v>0</v>
      </c>
      <c r="M273" s="35">
        <v>0</v>
      </c>
      <c r="N273" s="72">
        <v>325.81</v>
      </c>
      <c r="O273" s="113"/>
      <c r="P273" s="114"/>
      <c r="Q273" s="112"/>
    </row>
    <row r="274" spans="1:18" ht="47.25">
      <c r="A274" s="113"/>
      <c r="B274" s="128"/>
      <c r="C274" s="127"/>
      <c r="D274" s="156"/>
      <c r="E274" s="4"/>
      <c r="F274" s="4"/>
      <c r="G274" s="4"/>
      <c r="H274" s="61">
        <f t="shared" si="85"/>
        <v>0</v>
      </c>
      <c r="I274" s="101" t="s">
        <v>32</v>
      </c>
      <c r="J274" s="71">
        <f t="shared" si="75"/>
        <v>0</v>
      </c>
      <c r="K274" s="35"/>
      <c r="L274" s="35"/>
      <c r="M274" s="35"/>
      <c r="N274" s="72"/>
      <c r="O274" s="113"/>
      <c r="P274" s="114"/>
      <c r="Q274" s="112"/>
    </row>
    <row r="275" spans="1:18" ht="31.5">
      <c r="A275" s="113"/>
      <c r="B275" s="128"/>
      <c r="C275" s="127"/>
      <c r="D275" s="156"/>
      <c r="E275" s="4"/>
      <c r="F275" s="4">
        <v>11400</v>
      </c>
      <c r="G275" s="4"/>
      <c r="H275" s="61">
        <f t="shared" si="85"/>
        <v>11400</v>
      </c>
      <c r="I275" s="95" t="s">
        <v>176</v>
      </c>
      <c r="J275" s="71">
        <f t="shared" si="75"/>
        <v>6566.41</v>
      </c>
      <c r="K275" s="35">
        <v>0</v>
      </c>
      <c r="L275" s="35">
        <v>559.35</v>
      </c>
      <c r="M275" s="35">
        <v>101.56</v>
      </c>
      <c r="N275" s="72">
        <v>5905.5</v>
      </c>
      <c r="O275" s="113"/>
      <c r="P275" s="114"/>
      <c r="Q275" s="112"/>
    </row>
    <row r="276" spans="1:18" ht="63">
      <c r="A276" s="113"/>
      <c r="B276" s="128"/>
      <c r="C276" s="127"/>
      <c r="D276" s="156"/>
      <c r="E276" s="4"/>
      <c r="F276" s="4">
        <v>9120</v>
      </c>
      <c r="G276" s="4"/>
      <c r="H276" s="61">
        <f t="shared" si="85"/>
        <v>9120</v>
      </c>
      <c r="I276" s="103" t="s">
        <v>179</v>
      </c>
      <c r="J276" s="71">
        <f t="shared" si="75"/>
        <v>0</v>
      </c>
      <c r="K276" s="35"/>
      <c r="L276" s="35"/>
      <c r="M276" s="35"/>
      <c r="N276" s="72"/>
      <c r="O276" s="113"/>
      <c r="P276" s="114"/>
      <c r="Q276" s="112"/>
    </row>
    <row r="277" spans="1:18" ht="15.75" customHeight="1">
      <c r="A277" s="113"/>
      <c r="B277" s="128"/>
      <c r="C277" s="127"/>
      <c r="D277" s="156"/>
      <c r="E277" s="4"/>
      <c r="F277" s="4">
        <v>2280</v>
      </c>
      <c r="G277" s="4"/>
      <c r="H277" s="61">
        <f t="shared" si="85"/>
        <v>2280</v>
      </c>
      <c r="I277" s="104" t="s">
        <v>60</v>
      </c>
      <c r="J277" s="71">
        <f t="shared" si="75"/>
        <v>0</v>
      </c>
      <c r="K277" s="35"/>
      <c r="L277" s="35"/>
      <c r="M277" s="35"/>
      <c r="N277" s="72"/>
      <c r="O277" s="113"/>
      <c r="P277" s="114"/>
      <c r="Q277" s="112"/>
    </row>
    <row r="278" spans="1:18" ht="15.75" customHeight="1">
      <c r="A278" s="113"/>
      <c r="B278" s="128"/>
      <c r="C278" s="127"/>
      <c r="D278" s="156"/>
      <c r="E278" s="4"/>
      <c r="F278" s="4"/>
      <c r="G278" s="4"/>
      <c r="H278" s="61">
        <f t="shared" si="85"/>
        <v>0</v>
      </c>
      <c r="I278" s="101" t="s">
        <v>30</v>
      </c>
      <c r="J278" s="71">
        <f t="shared" si="75"/>
        <v>0</v>
      </c>
      <c r="K278" s="35"/>
      <c r="L278" s="35"/>
      <c r="M278" s="35"/>
      <c r="N278" s="72"/>
      <c r="O278" s="113"/>
      <c r="P278" s="114"/>
      <c r="Q278" s="112"/>
    </row>
    <row r="279" spans="1:18" ht="15.75" customHeight="1">
      <c r="A279" s="113"/>
      <c r="B279" s="128"/>
      <c r="C279" s="127"/>
      <c r="D279" s="156"/>
      <c r="E279" s="4">
        <v>883.5</v>
      </c>
      <c r="F279" s="4"/>
      <c r="G279" s="4"/>
      <c r="H279" s="61">
        <f t="shared" si="85"/>
        <v>883.5</v>
      </c>
      <c r="I279" s="101" t="s">
        <v>31</v>
      </c>
      <c r="J279" s="71">
        <f t="shared" si="75"/>
        <v>4121.0600000000004</v>
      </c>
      <c r="K279" s="35">
        <v>0</v>
      </c>
      <c r="L279" s="35">
        <v>4121.0600000000004</v>
      </c>
      <c r="M279" s="35">
        <v>0</v>
      </c>
      <c r="N279" s="72">
        <v>0</v>
      </c>
      <c r="O279" s="113"/>
      <c r="P279" s="114"/>
      <c r="Q279" s="112"/>
    </row>
    <row r="280" spans="1:18" s="3" customFormat="1">
      <c r="A280" s="113" t="s">
        <v>208</v>
      </c>
      <c r="B280" s="128">
        <v>40544</v>
      </c>
      <c r="C280" s="127">
        <v>41274</v>
      </c>
      <c r="D280" s="156" t="s">
        <v>67</v>
      </c>
      <c r="E280" s="18">
        <f>SUM(E281:E284,E288)</f>
        <v>8808</v>
      </c>
      <c r="F280" s="18">
        <f t="shared" ref="F280:G280" si="87">SUM(F281:F284,F288)</f>
        <v>109750</v>
      </c>
      <c r="G280" s="18">
        <f t="shared" si="87"/>
        <v>0</v>
      </c>
      <c r="H280" s="89">
        <f t="shared" si="85"/>
        <v>118558</v>
      </c>
      <c r="I280" s="102" t="s">
        <v>26</v>
      </c>
      <c r="J280" s="54">
        <f t="shared" si="75"/>
        <v>101899.25</v>
      </c>
      <c r="K280" s="18">
        <f>SUM(K281:K288)</f>
        <v>0</v>
      </c>
      <c r="L280" s="18">
        <f>SUM(L281:L288)</f>
        <v>41994.520000000004</v>
      </c>
      <c r="M280" s="18">
        <f t="shared" ref="M280:N280" si="88">SUM(M281:M288)</f>
        <v>47444.51</v>
      </c>
      <c r="N280" s="18">
        <f t="shared" si="88"/>
        <v>12460.22</v>
      </c>
      <c r="O280" s="113" t="s">
        <v>205</v>
      </c>
      <c r="P280" s="114" t="s">
        <v>204</v>
      </c>
      <c r="Q280" s="112">
        <v>876</v>
      </c>
      <c r="R280" s="16"/>
    </row>
    <row r="281" spans="1:18" ht="15.75" customHeight="1">
      <c r="A281" s="113"/>
      <c r="B281" s="128"/>
      <c r="C281" s="127"/>
      <c r="D281" s="156"/>
      <c r="E281" s="4"/>
      <c r="F281" s="4"/>
      <c r="G281" s="4"/>
      <c r="H281" s="61">
        <f t="shared" si="85"/>
        <v>0</v>
      </c>
      <c r="I281" s="101" t="s">
        <v>27</v>
      </c>
      <c r="J281" s="71">
        <f t="shared" si="75"/>
        <v>4332.3999999999996</v>
      </c>
      <c r="K281" s="35">
        <v>0</v>
      </c>
      <c r="L281" s="35">
        <v>0</v>
      </c>
      <c r="M281" s="35">
        <v>0</v>
      </c>
      <c r="N281" s="72">
        <v>4332.3999999999996</v>
      </c>
      <c r="O281" s="113"/>
      <c r="P281" s="114"/>
      <c r="Q281" s="112"/>
    </row>
    <row r="282" spans="1:18" ht="31.5">
      <c r="A282" s="113"/>
      <c r="B282" s="128"/>
      <c r="C282" s="127"/>
      <c r="D282" s="156"/>
      <c r="E282" s="4"/>
      <c r="F282" s="4"/>
      <c r="G282" s="4"/>
      <c r="H282" s="61">
        <f t="shared" si="85"/>
        <v>0</v>
      </c>
      <c r="I282" s="101" t="s">
        <v>28</v>
      </c>
      <c r="J282" s="71">
        <f t="shared" si="75"/>
        <v>2464.3300000000004</v>
      </c>
      <c r="K282" s="35">
        <v>0</v>
      </c>
      <c r="L282" s="35">
        <v>0</v>
      </c>
      <c r="M282" s="35">
        <v>4.26</v>
      </c>
      <c r="N282" s="72">
        <v>2460.0700000000002</v>
      </c>
      <c r="O282" s="113"/>
      <c r="P282" s="114"/>
      <c r="Q282" s="112"/>
    </row>
    <row r="283" spans="1:18" ht="47.25">
      <c r="A283" s="113"/>
      <c r="B283" s="128"/>
      <c r="C283" s="127"/>
      <c r="D283" s="156"/>
      <c r="E283" s="4"/>
      <c r="F283" s="4"/>
      <c r="G283" s="4"/>
      <c r="H283" s="61">
        <f t="shared" si="85"/>
        <v>0</v>
      </c>
      <c r="I283" s="101" t="s">
        <v>32</v>
      </c>
      <c r="J283" s="71">
        <f t="shared" ref="J283:J346" si="89">K283+L283+M283+N283</f>
        <v>0</v>
      </c>
      <c r="K283" s="35"/>
      <c r="L283" s="35"/>
      <c r="M283" s="35"/>
      <c r="N283" s="72"/>
      <c r="O283" s="113"/>
      <c r="P283" s="114"/>
      <c r="Q283" s="112"/>
    </row>
    <row r="284" spans="1:18" ht="31.5">
      <c r="A284" s="113"/>
      <c r="B284" s="128"/>
      <c r="C284" s="127"/>
      <c r="D284" s="156"/>
      <c r="E284" s="4">
        <v>2500</v>
      </c>
      <c r="F284" s="4">
        <v>109750</v>
      </c>
      <c r="G284" s="4"/>
      <c r="H284" s="61">
        <f t="shared" si="85"/>
        <v>112250</v>
      </c>
      <c r="I284" s="95" t="s">
        <v>176</v>
      </c>
      <c r="J284" s="71">
        <f t="shared" si="89"/>
        <v>56991.94</v>
      </c>
      <c r="K284" s="35">
        <v>0</v>
      </c>
      <c r="L284" s="35">
        <v>3883.94</v>
      </c>
      <c r="M284" s="35">
        <v>47440.25</v>
      </c>
      <c r="N284" s="72">
        <v>5667.75</v>
      </c>
      <c r="O284" s="113"/>
      <c r="P284" s="114"/>
      <c r="Q284" s="112"/>
    </row>
    <row r="285" spans="1:18" ht="47.25" customHeight="1">
      <c r="A285" s="113"/>
      <c r="B285" s="128"/>
      <c r="C285" s="127"/>
      <c r="D285" s="156"/>
      <c r="E285" s="4">
        <v>2000</v>
      </c>
      <c r="F285" s="4">
        <v>87800</v>
      </c>
      <c r="G285" s="4"/>
      <c r="H285" s="61">
        <f t="shared" si="85"/>
        <v>89800</v>
      </c>
      <c r="I285" s="103" t="s">
        <v>179</v>
      </c>
      <c r="J285" s="71">
        <f t="shared" si="89"/>
        <v>0</v>
      </c>
      <c r="K285" s="35"/>
      <c r="L285" s="35"/>
      <c r="M285" s="35"/>
      <c r="N285" s="72"/>
      <c r="O285" s="113"/>
      <c r="P285" s="114"/>
      <c r="Q285" s="112"/>
    </row>
    <row r="286" spans="1:18" ht="15.75" customHeight="1">
      <c r="A286" s="113"/>
      <c r="B286" s="128"/>
      <c r="C286" s="127"/>
      <c r="D286" s="156"/>
      <c r="E286" s="4">
        <v>500</v>
      </c>
      <c r="F286" s="4">
        <v>21950</v>
      </c>
      <c r="G286" s="4"/>
      <c r="H286" s="61">
        <f t="shared" si="85"/>
        <v>22450</v>
      </c>
      <c r="I286" s="104" t="s">
        <v>60</v>
      </c>
      <c r="J286" s="71">
        <f t="shared" si="89"/>
        <v>0</v>
      </c>
      <c r="K286" s="35"/>
      <c r="L286" s="35"/>
      <c r="M286" s="35"/>
      <c r="N286" s="72"/>
      <c r="O286" s="113"/>
      <c r="P286" s="114"/>
      <c r="Q286" s="112"/>
    </row>
    <row r="287" spans="1:18" ht="15.75" customHeight="1">
      <c r="A287" s="113"/>
      <c r="B287" s="128"/>
      <c r="C287" s="127"/>
      <c r="D287" s="156"/>
      <c r="E287" s="4"/>
      <c r="F287" s="4"/>
      <c r="G287" s="4"/>
      <c r="H287" s="61">
        <f t="shared" si="85"/>
        <v>0</v>
      </c>
      <c r="I287" s="101" t="s">
        <v>30</v>
      </c>
      <c r="J287" s="71">
        <f t="shared" si="89"/>
        <v>0</v>
      </c>
      <c r="K287" s="35"/>
      <c r="L287" s="35"/>
      <c r="M287" s="35"/>
      <c r="N287" s="72"/>
      <c r="O287" s="113"/>
      <c r="P287" s="114"/>
      <c r="Q287" s="112"/>
    </row>
    <row r="288" spans="1:18" ht="15.75" customHeight="1">
      <c r="A288" s="113"/>
      <c r="B288" s="128"/>
      <c r="C288" s="127"/>
      <c r="D288" s="156"/>
      <c r="E288" s="4">
        <v>6308</v>
      </c>
      <c r="F288" s="4"/>
      <c r="G288" s="4"/>
      <c r="H288" s="61">
        <f t="shared" si="85"/>
        <v>6308</v>
      </c>
      <c r="I288" s="101" t="s">
        <v>31</v>
      </c>
      <c r="J288" s="71">
        <f t="shared" si="89"/>
        <v>38110.58</v>
      </c>
      <c r="K288" s="35">
        <v>0</v>
      </c>
      <c r="L288" s="35">
        <v>38110.58</v>
      </c>
      <c r="M288" s="35">
        <v>0</v>
      </c>
      <c r="N288" s="72">
        <v>0</v>
      </c>
      <c r="O288" s="113"/>
      <c r="P288" s="114"/>
      <c r="Q288" s="112"/>
    </row>
    <row r="289" spans="1:18">
      <c r="A289" s="113" t="s">
        <v>208</v>
      </c>
      <c r="B289" s="128">
        <v>40544</v>
      </c>
      <c r="C289" s="127">
        <v>40908</v>
      </c>
      <c r="D289" s="156" t="s">
        <v>68</v>
      </c>
      <c r="E289" s="18">
        <f>SUM(E290:E293,E297)</f>
        <v>11112.5</v>
      </c>
      <c r="F289" s="18">
        <f t="shared" ref="F289:G289" si="90">SUM(F290:F293,F297)</f>
        <v>0</v>
      </c>
      <c r="G289" s="18">
        <f t="shared" si="90"/>
        <v>0</v>
      </c>
      <c r="H289" s="89">
        <f t="shared" si="85"/>
        <v>11112.5</v>
      </c>
      <c r="I289" s="102" t="s">
        <v>26</v>
      </c>
      <c r="J289" s="54">
        <f t="shared" si="89"/>
        <v>6660.74</v>
      </c>
      <c r="K289" s="18">
        <f>SUM(K296:K297,K290:K293)</f>
        <v>6649.26</v>
      </c>
      <c r="L289" s="18">
        <f>SUM(L296:L297,L290:L293)</f>
        <v>11.48</v>
      </c>
      <c r="M289" s="18">
        <f t="shared" ref="M289:N289" si="91">SUM(M296:M297,M290:M293)</f>
        <v>0</v>
      </c>
      <c r="N289" s="56">
        <f t="shared" si="91"/>
        <v>0</v>
      </c>
      <c r="O289" s="113"/>
      <c r="P289" s="114"/>
      <c r="Q289" s="112"/>
    </row>
    <row r="290" spans="1:18">
      <c r="A290" s="113"/>
      <c r="B290" s="128"/>
      <c r="C290" s="127"/>
      <c r="D290" s="156"/>
      <c r="E290" s="4"/>
      <c r="F290" s="4"/>
      <c r="G290" s="4"/>
      <c r="H290" s="61">
        <f t="shared" si="85"/>
        <v>0</v>
      </c>
      <c r="I290" s="101" t="s">
        <v>27</v>
      </c>
      <c r="J290" s="71">
        <f t="shared" si="89"/>
        <v>0</v>
      </c>
      <c r="K290" s="35"/>
      <c r="L290" s="35"/>
      <c r="M290" s="35"/>
      <c r="N290" s="72"/>
      <c r="O290" s="113"/>
      <c r="P290" s="114"/>
      <c r="Q290" s="112"/>
    </row>
    <row r="291" spans="1:18" ht="31.5">
      <c r="A291" s="113"/>
      <c r="B291" s="128"/>
      <c r="C291" s="127"/>
      <c r="D291" s="156"/>
      <c r="E291" s="4"/>
      <c r="F291" s="4"/>
      <c r="G291" s="4"/>
      <c r="H291" s="61">
        <f t="shared" si="85"/>
        <v>0</v>
      </c>
      <c r="I291" s="101" t="s">
        <v>28</v>
      </c>
      <c r="J291" s="71">
        <f t="shared" si="89"/>
        <v>27.56</v>
      </c>
      <c r="K291" s="35">
        <v>16.079999999999998</v>
      </c>
      <c r="L291" s="35">
        <v>11.48</v>
      </c>
      <c r="M291" s="35">
        <v>0</v>
      </c>
      <c r="N291" s="72">
        <v>0</v>
      </c>
      <c r="O291" s="113"/>
      <c r="P291" s="114"/>
      <c r="Q291" s="112"/>
    </row>
    <row r="292" spans="1:18" ht="47.25">
      <c r="A292" s="113"/>
      <c r="B292" s="128"/>
      <c r="C292" s="127"/>
      <c r="D292" s="156"/>
      <c r="E292" s="4"/>
      <c r="F292" s="4"/>
      <c r="G292" s="4"/>
      <c r="H292" s="61">
        <f t="shared" si="85"/>
        <v>0</v>
      </c>
      <c r="I292" s="101" t="s">
        <v>32</v>
      </c>
      <c r="J292" s="71">
        <f t="shared" si="89"/>
        <v>0</v>
      </c>
      <c r="K292" s="35"/>
      <c r="L292" s="35"/>
      <c r="M292" s="35"/>
      <c r="N292" s="72"/>
      <c r="O292" s="113"/>
      <c r="P292" s="114"/>
      <c r="Q292" s="112"/>
    </row>
    <row r="293" spans="1:18" ht="31.5">
      <c r="A293" s="113"/>
      <c r="B293" s="128"/>
      <c r="C293" s="127"/>
      <c r="D293" s="156"/>
      <c r="E293" s="4">
        <v>1112.5</v>
      </c>
      <c r="F293" s="4"/>
      <c r="G293" s="4"/>
      <c r="H293" s="61">
        <f t="shared" si="85"/>
        <v>1112.5</v>
      </c>
      <c r="I293" s="95" t="s">
        <v>176</v>
      </c>
      <c r="J293" s="71">
        <f t="shared" si="89"/>
        <v>6633.18</v>
      </c>
      <c r="K293" s="35">
        <v>6633.18</v>
      </c>
      <c r="L293" s="35">
        <v>0</v>
      </c>
      <c r="M293" s="35">
        <v>0</v>
      </c>
      <c r="N293" s="72">
        <v>0</v>
      </c>
      <c r="O293" s="113"/>
      <c r="P293" s="114"/>
      <c r="Q293" s="112"/>
    </row>
    <row r="294" spans="1:18" ht="47.25" customHeight="1">
      <c r="A294" s="113"/>
      <c r="B294" s="128"/>
      <c r="C294" s="127"/>
      <c r="D294" s="156"/>
      <c r="E294" s="4">
        <v>890</v>
      </c>
      <c r="F294" s="4"/>
      <c r="G294" s="4"/>
      <c r="H294" s="61">
        <f t="shared" si="85"/>
        <v>890</v>
      </c>
      <c r="I294" s="103" t="s">
        <v>179</v>
      </c>
      <c r="J294" s="71">
        <f t="shared" si="89"/>
        <v>0</v>
      </c>
      <c r="K294" s="35"/>
      <c r="L294" s="35"/>
      <c r="M294" s="35"/>
      <c r="N294" s="72"/>
      <c r="O294" s="113"/>
      <c r="P294" s="114"/>
      <c r="Q294" s="112"/>
    </row>
    <row r="295" spans="1:18" ht="15.75" customHeight="1">
      <c r="A295" s="113"/>
      <c r="B295" s="128"/>
      <c r="C295" s="127"/>
      <c r="D295" s="156"/>
      <c r="E295" s="4">
        <v>222.5</v>
      </c>
      <c r="F295" s="4"/>
      <c r="G295" s="4"/>
      <c r="H295" s="61">
        <f t="shared" si="85"/>
        <v>222.5</v>
      </c>
      <c r="I295" s="104" t="s">
        <v>60</v>
      </c>
      <c r="J295" s="71">
        <f t="shared" si="89"/>
        <v>0</v>
      </c>
      <c r="K295" s="35"/>
      <c r="L295" s="35"/>
      <c r="M295" s="35"/>
      <c r="N295" s="72"/>
      <c r="O295" s="113"/>
      <c r="P295" s="114"/>
      <c r="Q295" s="112"/>
    </row>
    <row r="296" spans="1:18" ht="15.75" customHeight="1">
      <c r="A296" s="113"/>
      <c r="B296" s="128"/>
      <c r="C296" s="127"/>
      <c r="D296" s="156"/>
      <c r="E296" s="4">
        <v>0</v>
      </c>
      <c r="F296" s="4"/>
      <c r="G296" s="4"/>
      <c r="H296" s="61">
        <f t="shared" si="85"/>
        <v>0</v>
      </c>
      <c r="I296" s="101" t="s">
        <v>30</v>
      </c>
      <c r="J296" s="71">
        <f t="shared" si="89"/>
        <v>0</v>
      </c>
      <c r="K296" s="35"/>
      <c r="L296" s="35"/>
      <c r="M296" s="35"/>
      <c r="N296" s="72"/>
      <c r="O296" s="113"/>
      <c r="P296" s="114"/>
      <c r="Q296" s="112"/>
    </row>
    <row r="297" spans="1:18" ht="15.75" customHeight="1">
      <c r="A297" s="113"/>
      <c r="B297" s="128"/>
      <c r="C297" s="127"/>
      <c r="D297" s="156"/>
      <c r="E297" s="4">
        <v>10000</v>
      </c>
      <c r="F297" s="4"/>
      <c r="G297" s="4"/>
      <c r="H297" s="61">
        <f t="shared" si="85"/>
        <v>10000</v>
      </c>
      <c r="I297" s="101" t="s">
        <v>31</v>
      </c>
      <c r="J297" s="71">
        <f t="shared" si="89"/>
        <v>0</v>
      </c>
      <c r="K297" s="35"/>
      <c r="L297" s="35"/>
      <c r="M297" s="35"/>
      <c r="N297" s="72"/>
      <c r="O297" s="113"/>
      <c r="P297" s="114"/>
      <c r="Q297" s="112"/>
    </row>
    <row r="298" spans="1:18" s="3" customFormat="1">
      <c r="A298" s="113" t="s">
        <v>208</v>
      </c>
      <c r="B298" s="128">
        <v>40544</v>
      </c>
      <c r="C298" s="127">
        <v>41274</v>
      </c>
      <c r="D298" s="156" t="s">
        <v>69</v>
      </c>
      <c r="E298" s="18">
        <f>SUM(E299:E302,E305:E306)</f>
        <v>975</v>
      </c>
      <c r="F298" s="18">
        <f t="shared" ref="F298:G298" si="92">SUM(F299:F302,F305:F306)</f>
        <v>3750</v>
      </c>
      <c r="G298" s="18">
        <f t="shared" si="92"/>
        <v>0</v>
      </c>
      <c r="H298" s="89">
        <f t="shared" si="85"/>
        <v>4725</v>
      </c>
      <c r="I298" s="102" t="s">
        <v>26</v>
      </c>
      <c r="J298" s="54">
        <f t="shared" si="89"/>
        <v>2.95</v>
      </c>
      <c r="K298" s="18">
        <f>SUM(K299:K302,K305:K306)</f>
        <v>1.72</v>
      </c>
      <c r="L298" s="18">
        <f t="shared" ref="L298:N298" si="93">SUM(L299:L302,L305:L306)</f>
        <v>1.23</v>
      </c>
      <c r="M298" s="18">
        <f t="shared" si="93"/>
        <v>0</v>
      </c>
      <c r="N298" s="18">
        <f t="shared" si="93"/>
        <v>0</v>
      </c>
      <c r="O298" s="113"/>
      <c r="P298" s="114"/>
      <c r="Q298" s="112"/>
      <c r="R298" s="16"/>
    </row>
    <row r="299" spans="1:18">
      <c r="A299" s="113"/>
      <c r="B299" s="128"/>
      <c r="C299" s="127"/>
      <c r="D299" s="156"/>
      <c r="E299" s="4"/>
      <c r="F299" s="4"/>
      <c r="G299" s="4"/>
      <c r="H299" s="61">
        <f t="shared" si="85"/>
        <v>0</v>
      </c>
      <c r="I299" s="101" t="s">
        <v>27</v>
      </c>
      <c r="J299" s="71">
        <f t="shared" si="89"/>
        <v>0</v>
      </c>
      <c r="K299" s="35"/>
      <c r="L299" s="35"/>
      <c r="M299" s="35"/>
      <c r="N299" s="72"/>
      <c r="O299" s="113"/>
      <c r="P299" s="114"/>
      <c r="Q299" s="112"/>
    </row>
    <row r="300" spans="1:18" ht="31.5">
      <c r="A300" s="113"/>
      <c r="B300" s="128"/>
      <c r="C300" s="127"/>
      <c r="D300" s="156"/>
      <c r="E300" s="4"/>
      <c r="F300" s="4"/>
      <c r="G300" s="4"/>
      <c r="H300" s="61">
        <f t="shared" si="85"/>
        <v>0</v>
      </c>
      <c r="I300" s="101" t="s">
        <v>28</v>
      </c>
      <c r="J300" s="71">
        <f t="shared" si="89"/>
        <v>2.95</v>
      </c>
      <c r="K300" s="35">
        <v>1.72</v>
      </c>
      <c r="L300" s="35">
        <v>1.23</v>
      </c>
      <c r="M300" s="35">
        <v>0</v>
      </c>
      <c r="N300" s="72">
        <v>0</v>
      </c>
      <c r="O300" s="113"/>
      <c r="P300" s="114"/>
      <c r="Q300" s="112"/>
    </row>
    <row r="301" spans="1:18" ht="47.25">
      <c r="A301" s="113"/>
      <c r="B301" s="128"/>
      <c r="C301" s="127"/>
      <c r="D301" s="156"/>
      <c r="E301" s="4"/>
      <c r="F301" s="4"/>
      <c r="G301" s="4"/>
      <c r="H301" s="61">
        <f t="shared" si="85"/>
        <v>0</v>
      </c>
      <c r="I301" s="101" t="s">
        <v>32</v>
      </c>
      <c r="J301" s="71">
        <f t="shared" si="89"/>
        <v>0</v>
      </c>
      <c r="K301" s="35"/>
      <c r="L301" s="35"/>
      <c r="M301" s="35"/>
      <c r="N301" s="72"/>
      <c r="O301" s="113"/>
      <c r="P301" s="114"/>
      <c r="Q301" s="112"/>
    </row>
    <row r="302" spans="1:18" ht="31.5">
      <c r="A302" s="113"/>
      <c r="B302" s="128"/>
      <c r="C302" s="127"/>
      <c r="D302" s="156"/>
      <c r="E302" s="4">
        <v>975</v>
      </c>
      <c r="F302" s="4">
        <v>3750</v>
      </c>
      <c r="G302" s="4"/>
      <c r="H302" s="61">
        <f t="shared" si="85"/>
        <v>4725</v>
      </c>
      <c r="I302" s="95" t="s">
        <v>176</v>
      </c>
      <c r="J302" s="71">
        <f t="shared" si="89"/>
        <v>0</v>
      </c>
      <c r="K302" s="35">
        <v>0</v>
      </c>
      <c r="L302" s="35">
        <v>0</v>
      </c>
      <c r="M302" s="35">
        <v>0</v>
      </c>
      <c r="N302" s="72">
        <v>0</v>
      </c>
      <c r="O302" s="113"/>
      <c r="P302" s="114"/>
      <c r="Q302" s="112"/>
    </row>
    <row r="303" spans="1:18" ht="47.25" customHeight="1">
      <c r="A303" s="113"/>
      <c r="B303" s="128"/>
      <c r="C303" s="127"/>
      <c r="D303" s="156"/>
      <c r="E303" s="4">
        <v>780</v>
      </c>
      <c r="F303" s="4">
        <v>3000</v>
      </c>
      <c r="G303" s="4"/>
      <c r="H303" s="61">
        <f t="shared" si="85"/>
        <v>3780</v>
      </c>
      <c r="I303" s="103" t="s">
        <v>179</v>
      </c>
      <c r="J303" s="71">
        <f t="shared" si="89"/>
        <v>0</v>
      </c>
      <c r="K303" s="35"/>
      <c r="L303" s="35"/>
      <c r="M303" s="35"/>
      <c r="N303" s="72"/>
      <c r="O303" s="113"/>
      <c r="P303" s="114"/>
      <c r="Q303" s="112"/>
    </row>
    <row r="304" spans="1:18" ht="15.75" customHeight="1">
      <c r="A304" s="113"/>
      <c r="B304" s="128"/>
      <c r="C304" s="127"/>
      <c r="D304" s="156"/>
      <c r="E304" s="4">
        <v>195</v>
      </c>
      <c r="F304" s="4">
        <v>750</v>
      </c>
      <c r="G304" s="4"/>
      <c r="H304" s="61">
        <f t="shared" si="85"/>
        <v>945</v>
      </c>
      <c r="I304" s="104" t="s">
        <v>60</v>
      </c>
      <c r="J304" s="71">
        <f t="shared" si="89"/>
        <v>0</v>
      </c>
      <c r="K304" s="35"/>
      <c r="L304" s="35"/>
      <c r="M304" s="35"/>
      <c r="N304" s="72"/>
      <c r="O304" s="113"/>
      <c r="P304" s="114"/>
      <c r="Q304" s="112"/>
    </row>
    <row r="305" spans="1:18" ht="15.75" customHeight="1">
      <c r="A305" s="113"/>
      <c r="B305" s="128"/>
      <c r="C305" s="127"/>
      <c r="D305" s="156"/>
      <c r="E305" s="4"/>
      <c r="F305" s="4"/>
      <c r="G305" s="4"/>
      <c r="H305" s="61">
        <f t="shared" si="85"/>
        <v>0</v>
      </c>
      <c r="I305" s="101" t="s">
        <v>30</v>
      </c>
      <c r="J305" s="71">
        <f t="shared" si="89"/>
        <v>0</v>
      </c>
      <c r="K305" s="35"/>
      <c r="L305" s="35"/>
      <c r="M305" s="35"/>
      <c r="N305" s="72"/>
      <c r="O305" s="113"/>
      <c r="P305" s="114"/>
      <c r="Q305" s="112"/>
    </row>
    <row r="306" spans="1:18" ht="15.75" customHeight="1">
      <c r="A306" s="113"/>
      <c r="B306" s="128"/>
      <c r="C306" s="127"/>
      <c r="D306" s="156"/>
      <c r="E306" s="4"/>
      <c r="F306" s="4"/>
      <c r="G306" s="4"/>
      <c r="H306" s="61">
        <f t="shared" si="85"/>
        <v>0</v>
      </c>
      <c r="I306" s="101" t="s">
        <v>31</v>
      </c>
      <c r="J306" s="71">
        <f t="shared" si="89"/>
        <v>0</v>
      </c>
      <c r="K306" s="35"/>
      <c r="L306" s="35"/>
      <c r="M306" s="35"/>
      <c r="N306" s="72"/>
      <c r="O306" s="113"/>
      <c r="P306" s="114"/>
      <c r="Q306" s="112"/>
    </row>
    <row r="307" spans="1:18" s="3" customFormat="1" ht="15.75" customHeight="1">
      <c r="A307" s="113" t="s">
        <v>208</v>
      </c>
      <c r="B307" s="128">
        <v>40544</v>
      </c>
      <c r="C307" s="127">
        <v>40908</v>
      </c>
      <c r="D307" s="156" t="s">
        <v>70</v>
      </c>
      <c r="E307" s="18">
        <f>SUM(E308:E311,E315)</f>
        <v>5250</v>
      </c>
      <c r="F307" s="18">
        <f t="shared" ref="F307:G307" si="94">SUM(F308:F311,F315)</f>
        <v>0</v>
      </c>
      <c r="G307" s="18">
        <f t="shared" si="94"/>
        <v>0</v>
      </c>
      <c r="H307" s="89">
        <f t="shared" si="85"/>
        <v>5250</v>
      </c>
      <c r="I307" s="102" t="s">
        <v>26</v>
      </c>
      <c r="J307" s="54">
        <f t="shared" si="89"/>
        <v>0</v>
      </c>
      <c r="K307" s="18"/>
      <c r="L307" s="18"/>
      <c r="M307" s="18"/>
      <c r="N307" s="56"/>
      <c r="O307" s="113"/>
      <c r="P307" s="114"/>
      <c r="Q307" s="112"/>
      <c r="R307" s="16"/>
    </row>
    <row r="308" spans="1:18" ht="15.75" customHeight="1">
      <c r="A308" s="113"/>
      <c r="B308" s="128"/>
      <c r="C308" s="127"/>
      <c r="D308" s="156"/>
      <c r="E308" s="4"/>
      <c r="F308" s="4"/>
      <c r="G308" s="4"/>
      <c r="H308" s="61">
        <f t="shared" si="85"/>
        <v>0</v>
      </c>
      <c r="I308" s="101" t="s">
        <v>27</v>
      </c>
      <c r="J308" s="71">
        <f t="shared" si="89"/>
        <v>0</v>
      </c>
      <c r="K308" s="35"/>
      <c r="L308" s="35"/>
      <c r="M308" s="35"/>
      <c r="N308" s="72"/>
      <c r="O308" s="113"/>
      <c r="P308" s="114"/>
      <c r="Q308" s="112"/>
    </row>
    <row r="309" spans="1:18" ht="31.5">
      <c r="A309" s="113"/>
      <c r="B309" s="128"/>
      <c r="C309" s="127"/>
      <c r="D309" s="156"/>
      <c r="E309" s="4"/>
      <c r="F309" s="4"/>
      <c r="G309" s="4"/>
      <c r="H309" s="61">
        <f t="shared" si="85"/>
        <v>0</v>
      </c>
      <c r="I309" s="101" t="s">
        <v>28</v>
      </c>
      <c r="J309" s="71">
        <f t="shared" si="89"/>
        <v>0</v>
      </c>
      <c r="K309" s="35"/>
      <c r="L309" s="35"/>
      <c r="M309" s="35"/>
      <c r="N309" s="72"/>
      <c r="O309" s="113"/>
      <c r="P309" s="114"/>
      <c r="Q309" s="112"/>
    </row>
    <row r="310" spans="1:18" ht="47.25">
      <c r="A310" s="113"/>
      <c r="B310" s="128"/>
      <c r="C310" s="127"/>
      <c r="D310" s="156"/>
      <c r="E310" s="4"/>
      <c r="F310" s="4"/>
      <c r="G310" s="4"/>
      <c r="H310" s="61">
        <f t="shared" si="85"/>
        <v>0</v>
      </c>
      <c r="I310" s="101" t="s">
        <v>32</v>
      </c>
      <c r="J310" s="71">
        <f t="shared" si="89"/>
        <v>0</v>
      </c>
      <c r="K310" s="35"/>
      <c r="L310" s="35"/>
      <c r="M310" s="35"/>
      <c r="N310" s="72"/>
      <c r="O310" s="113"/>
      <c r="P310" s="114"/>
      <c r="Q310" s="112"/>
    </row>
    <row r="311" spans="1:18" ht="31.5">
      <c r="A311" s="113"/>
      <c r="B311" s="128"/>
      <c r="C311" s="127"/>
      <c r="D311" s="156"/>
      <c r="E311" s="4">
        <v>3250</v>
      </c>
      <c r="F311" s="4"/>
      <c r="G311" s="4"/>
      <c r="H311" s="61">
        <f t="shared" si="85"/>
        <v>3250</v>
      </c>
      <c r="I311" s="95" t="s">
        <v>176</v>
      </c>
      <c r="J311" s="71">
        <f t="shared" si="89"/>
        <v>0</v>
      </c>
      <c r="K311" s="35"/>
      <c r="L311" s="35"/>
      <c r="M311" s="35"/>
      <c r="N311" s="72"/>
      <c r="O311" s="113"/>
      <c r="P311" s="114"/>
      <c r="Q311" s="112"/>
    </row>
    <row r="312" spans="1:18" ht="47.25" customHeight="1">
      <c r="A312" s="113"/>
      <c r="B312" s="128"/>
      <c r="C312" s="127"/>
      <c r="D312" s="156"/>
      <c r="E312" s="4">
        <v>2600</v>
      </c>
      <c r="F312" s="4"/>
      <c r="G312" s="4"/>
      <c r="H312" s="61">
        <f t="shared" si="85"/>
        <v>2600</v>
      </c>
      <c r="I312" s="103" t="s">
        <v>179</v>
      </c>
      <c r="J312" s="71">
        <f t="shared" si="89"/>
        <v>0</v>
      </c>
      <c r="K312" s="35"/>
      <c r="L312" s="35"/>
      <c r="M312" s="35"/>
      <c r="N312" s="72"/>
      <c r="O312" s="113"/>
      <c r="P312" s="114"/>
      <c r="Q312" s="112"/>
    </row>
    <row r="313" spans="1:18" ht="15.75" customHeight="1">
      <c r="A313" s="113"/>
      <c r="B313" s="128"/>
      <c r="C313" s="127"/>
      <c r="D313" s="156"/>
      <c r="E313" s="4">
        <v>650</v>
      </c>
      <c r="F313" s="4"/>
      <c r="G313" s="4"/>
      <c r="H313" s="61">
        <f t="shared" si="85"/>
        <v>650</v>
      </c>
      <c r="I313" s="104" t="s">
        <v>60</v>
      </c>
      <c r="J313" s="71">
        <f t="shared" si="89"/>
        <v>0</v>
      </c>
      <c r="K313" s="35"/>
      <c r="L313" s="35"/>
      <c r="M313" s="35"/>
      <c r="N313" s="72"/>
      <c r="O313" s="113"/>
      <c r="P313" s="114"/>
      <c r="Q313" s="112"/>
    </row>
    <row r="314" spans="1:18" ht="15.75" customHeight="1">
      <c r="A314" s="113"/>
      <c r="B314" s="128"/>
      <c r="C314" s="127"/>
      <c r="D314" s="156"/>
      <c r="E314" s="4"/>
      <c r="F314" s="4"/>
      <c r="G314" s="4"/>
      <c r="H314" s="61">
        <f t="shared" si="85"/>
        <v>0</v>
      </c>
      <c r="I314" s="101" t="s">
        <v>30</v>
      </c>
      <c r="J314" s="71">
        <f t="shared" si="89"/>
        <v>0</v>
      </c>
      <c r="K314" s="35"/>
      <c r="L314" s="35"/>
      <c r="M314" s="35"/>
      <c r="N314" s="72"/>
      <c r="O314" s="113"/>
      <c r="P314" s="114"/>
      <c r="Q314" s="112"/>
    </row>
    <row r="315" spans="1:18" ht="15.75" customHeight="1">
      <c r="A315" s="113"/>
      <c r="B315" s="128"/>
      <c r="C315" s="127"/>
      <c r="D315" s="156"/>
      <c r="E315" s="4">
        <v>2000</v>
      </c>
      <c r="F315" s="4"/>
      <c r="G315" s="4"/>
      <c r="H315" s="61">
        <f t="shared" si="85"/>
        <v>2000</v>
      </c>
      <c r="I315" s="101" t="s">
        <v>31</v>
      </c>
      <c r="J315" s="71">
        <f t="shared" si="89"/>
        <v>0</v>
      </c>
      <c r="K315" s="35"/>
      <c r="L315" s="35"/>
      <c r="M315" s="35"/>
      <c r="N315" s="72"/>
      <c r="O315" s="113"/>
      <c r="P315" s="114"/>
      <c r="Q315" s="112"/>
    </row>
    <row r="316" spans="1:18" s="3" customFormat="1">
      <c r="A316" s="113" t="s">
        <v>208</v>
      </c>
      <c r="B316" s="128">
        <v>40544</v>
      </c>
      <c r="C316" s="127">
        <v>40908</v>
      </c>
      <c r="D316" s="156" t="s">
        <v>71</v>
      </c>
      <c r="E316" s="18">
        <f>SUM(E317:E320,E323:E324)</f>
        <v>1050</v>
      </c>
      <c r="F316" s="18">
        <f t="shared" ref="F316:G316" si="95">SUM(F317:F320,F323:F324)</f>
        <v>0</v>
      </c>
      <c r="G316" s="18">
        <f t="shared" si="95"/>
        <v>0</v>
      </c>
      <c r="H316" s="89">
        <f t="shared" si="85"/>
        <v>1050</v>
      </c>
      <c r="I316" s="102" t="s">
        <v>26</v>
      </c>
      <c r="J316" s="54">
        <f t="shared" si="89"/>
        <v>244</v>
      </c>
      <c r="K316" s="18">
        <f>SUM(K323:K324,K317:K320)</f>
        <v>221.25</v>
      </c>
      <c r="L316" s="18">
        <f t="shared" ref="L316:N316" si="96">SUM(L323:L324,L317:L320)</f>
        <v>1.64</v>
      </c>
      <c r="M316" s="18">
        <f t="shared" si="96"/>
        <v>0</v>
      </c>
      <c r="N316" s="56">
        <f t="shared" si="96"/>
        <v>21.11</v>
      </c>
      <c r="O316" s="113"/>
      <c r="P316" s="114"/>
      <c r="Q316" s="112"/>
      <c r="R316" s="16"/>
    </row>
    <row r="317" spans="1:18" ht="15.75" customHeight="1">
      <c r="A317" s="113"/>
      <c r="B317" s="128"/>
      <c r="C317" s="127"/>
      <c r="D317" s="156"/>
      <c r="E317" s="4"/>
      <c r="F317" s="4"/>
      <c r="G317" s="4"/>
      <c r="H317" s="61">
        <f t="shared" si="85"/>
        <v>0</v>
      </c>
      <c r="I317" s="101" t="s">
        <v>27</v>
      </c>
      <c r="J317" s="71">
        <f t="shared" si="89"/>
        <v>0</v>
      </c>
      <c r="K317" s="35"/>
      <c r="L317" s="35"/>
      <c r="M317" s="35"/>
      <c r="N317" s="72"/>
      <c r="O317" s="113"/>
      <c r="P317" s="114"/>
      <c r="Q317" s="112"/>
    </row>
    <row r="318" spans="1:18" ht="31.5">
      <c r="A318" s="113"/>
      <c r="B318" s="128"/>
      <c r="C318" s="127"/>
      <c r="D318" s="156"/>
      <c r="E318" s="4"/>
      <c r="F318" s="4"/>
      <c r="G318" s="4"/>
      <c r="H318" s="61">
        <f t="shared" si="85"/>
        <v>0</v>
      </c>
      <c r="I318" s="101" t="s">
        <v>28</v>
      </c>
      <c r="J318" s="71">
        <f t="shared" si="89"/>
        <v>3.9299999999999997</v>
      </c>
      <c r="K318" s="35">
        <v>2.29</v>
      </c>
      <c r="L318" s="35">
        <v>1.64</v>
      </c>
      <c r="M318" s="35">
        <v>0</v>
      </c>
      <c r="N318" s="72">
        <v>0</v>
      </c>
      <c r="O318" s="113"/>
      <c r="P318" s="114"/>
      <c r="Q318" s="112"/>
    </row>
    <row r="319" spans="1:18" ht="47.25">
      <c r="A319" s="113"/>
      <c r="B319" s="128"/>
      <c r="C319" s="127"/>
      <c r="D319" s="156"/>
      <c r="E319" s="4"/>
      <c r="F319" s="4"/>
      <c r="G319" s="4"/>
      <c r="H319" s="61">
        <f t="shared" si="85"/>
        <v>0</v>
      </c>
      <c r="I319" s="101" t="s">
        <v>32</v>
      </c>
      <c r="J319" s="71">
        <f t="shared" si="89"/>
        <v>0</v>
      </c>
      <c r="K319" s="35"/>
      <c r="L319" s="35"/>
      <c r="M319" s="35"/>
      <c r="N319" s="72"/>
      <c r="O319" s="113"/>
      <c r="P319" s="114"/>
      <c r="Q319" s="112"/>
    </row>
    <row r="320" spans="1:18" ht="31.5">
      <c r="A320" s="113"/>
      <c r="B320" s="128"/>
      <c r="C320" s="127"/>
      <c r="D320" s="156"/>
      <c r="E320" s="4">
        <v>1050</v>
      </c>
      <c r="F320" s="4"/>
      <c r="G320" s="4"/>
      <c r="H320" s="61">
        <f t="shared" si="85"/>
        <v>1050</v>
      </c>
      <c r="I320" s="95" t="s">
        <v>176</v>
      </c>
      <c r="J320" s="71">
        <f t="shared" si="89"/>
        <v>240.07</v>
      </c>
      <c r="K320" s="35">
        <v>218.96</v>
      </c>
      <c r="L320" s="35">
        <v>0</v>
      </c>
      <c r="M320" s="35">
        <v>0</v>
      </c>
      <c r="N320" s="72">
        <v>21.11</v>
      </c>
      <c r="O320" s="113"/>
      <c r="P320" s="114"/>
      <c r="Q320" s="112"/>
    </row>
    <row r="321" spans="1:17" ht="47.25" customHeight="1">
      <c r="A321" s="113"/>
      <c r="B321" s="128"/>
      <c r="C321" s="127"/>
      <c r="D321" s="156"/>
      <c r="E321" s="4">
        <v>840</v>
      </c>
      <c r="F321" s="4"/>
      <c r="G321" s="4"/>
      <c r="H321" s="61">
        <f t="shared" si="85"/>
        <v>840</v>
      </c>
      <c r="I321" s="103" t="s">
        <v>179</v>
      </c>
      <c r="J321" s="71">
        <f t="shared" si="89"/>
        <v>0</v>
      </c>
      <c r="K321" s="35"/>
      <c r="L321" s="35"/>
      <c r="M321" s="35"/>
      <c r="N321" s="72"/>
      <c r="O321" s="113"/>
      <c r="P321" s="114"/>
      <c r="Q321" s="112"/>
    </row>
    <row r="322" spans="1:17" ht="15.75" customHeight="1">
      <c r="A322" s="113"/>
      <c r="B322" s="128"/>
      <c r="C322" s="127"/>
      <c r="D322" s="156"/>
      <c r="E322" s="4">
        <v>210</v>
      </c>
      <c r="F322" s="4"/>
      <c r="G322" s="4"/>
      <c r="H322" s="61">
        <f t="shared" si="85"/>
        <v>210</v>
      </c>
      <c r="I322" s="104" t="s">
        <v>60</v>
      </c>
      <c r="J322" s="71">
        <f t="shared" si="89"/>
        <v>0</v>
      </c>
      <c r="K322" s="35"/>
      <c r="L322" s="35"/>
      <c r="M322" s="35"/>
      <c r="N322" s="72"/>
      <c r="O322" s="113"/>
      <c r="P322" s="114"/>
      <c r="Q322" s="112"/>
    </row>
    <row r="323" spans="1:17" ht="15.75" customHeight="1">
      <c r="A323" s="113"/>
      <c r="B323" s="128"/>
      <c r="C323" s="127"/>
      <c r="D323" s="156"/>
      <c r="E323" s="4"/>
      <c r="F323" s="4"/>
      <c r="G323" s="4"/>
      <c r="H323" s="61">
        <f t="shared" si="85"/>
        <v>0</v>
      </c>
      <c r="I323" s="101" t="s">
        <v>30</v>
      </c>
      <c r="J323" s="71">
        <f t="shared" si="89"/>
        <v>0</v>
      </c>
      <c r="K323" s="35"/>
      <c r="L323" s="35"/>
      <c r="M323" s="35"/>
      <c r="N323" s="72"/>
      <c r="O323" s="113"/>
      <c r="P323" s="114"/>
      <c r="Q323" s="112"/>
    </row>
    <row r="324" spans="1:17" ht="15.75" customHeight="1">
      <c r="A324" s="113"/>
      <c r="B324" s="128"/>
      <c r="C324" s="127"/>
      <c r="D324" s="156"/>
      <c r="E324" s="4"/>
      <c r="F324" s="4"/>
      <c r="G324" s="4"/>
      <c r="H324" s="61">
        <f t="shared" si="85"/>
        <v>0</v>
      </c>
      <c r="I324" s="101" t="s">
        <v>31</v>
      </c>
      <c r="J324" s="71">
        <f t="shared" si="89"/>
        <v>0</v>
      </c>
      <c r="K324" s="35"/>
      <c r="L324" s="35"/>
      <c r="M324" s="35"/>
      <c r="N324" s="72"/>
      <c r="O324" s="113"/>
      <c r="P324" s="114"/>
      <c r="Q324" s="112"/>
    </row>
    <row r="325" spans="1:17">
      <c r="A325" s="113" t="s">
        <v>208</v>
      </c>
      <c r="B325" s="128">
        <v>40544</v>
      </c>
      <c r="C325" s="127">
        <v>40908</v>
      </c>
      <c r="D325" s="156" t="s">
        <v>72</v>
      </c>
      <c r="E325" s="18">
        <f>SUM(E326:E329,E332:E333)</f>
        <v>493.75</v>
      </c>
      <c r="F325" s="18">
        <f t="shared" ref="F325:G325" si="97">SUM(F326:F329,F332:F333)</f>
        <v>0</v>
      </c>
      <c r="G325" s="18">
        <f t="shared" si="97"/>
        <v>0</v>
      </c>
      <c r="H325" s="89">
        <f t="shared" si="85"/>
        <v>493.75</v>
      </c>
      <c r="I325" s="102" t="s">
        <v>26</v>
      </c>
      <c r="J325" s="54">
        <f t="shared" si="89"/>
        <v>1.04</v>
      </c>
      <c r="K325" s="18">
        <f>SUM(K332:K333,K326:K329)</f>
        <v>0.61</v>
      </c>
      <c r="L325" s="18">
        <f t="shared" ref="L325:N325" si="98">SUM(L332:L333,L326:L329)</f>
        <v>0.43</v>
      </c>
      <c r="M325" s="18">
        <f t="shared" si="98"/>
        <v>0</v>
      </c>
      <c r="N325" s="56">
        <f t="shared" si="98"/>
        <v>0</v>
      </c>
      <c r="O325" s="113"/>
      <c r="P325" s="114"/>
      <c r="Q325" s="112"/>
    </row>
    <row r="326" spans="1:17" ht="15.75" customHeight="1">
      <c r="A326" s="113"/>
      <c r="B326" s="128"/>
      <c r="C326" s="127"/>
      <c r="D326" s="156"/>
      <c r="E326" s="4"/>
      <c r="F326" s="4"/>
      <c r="G326" s="4"/>
      <c r="H326" s="61">
        <f t="shared" si="85"/>
        <v>0</v>
      </c>
      <c r="I326" s="101" t="s">
        <v>27</v>
      </c>
      <c r="J326" s="71">
        <f t="shared" si="89"/>
        <v>0</v>
      </c>
      <c r="K326" s="35"/>
      <c r="L326" s="35"/>
      <c r="M326" s="35"/>
      <c r="N326" s="72"/>
      <c r="O326" s="113"/>
      <c r="P326" s="114"/>
      <c r="Q326" s="112"/>
    </row>
    <row r="327" spans="1:17" ht="31.5">
      <c r="A327" s="113"/>
      <c r="B327" s="128"/>
      <c r="C327" s="127"/>
      <c r="D327" s="156"/>
      <c r="E327" s="4"/>
      <c r="F327" s="4"/>
      <c r="G327" s="4"/>
      <c r="H327" s="61">
        <f t="shared" ref="H327:H390" si="99">E327+F327+G327</f>
        <v>0</v>
      </c>
      <c r="I327" s="101" t="s">
        <v>28</v>
      </c>
      <c r="J327" s="71">
        <f t="shared" si="89"/>
        <v>1.04</v>
      </c>
      <c r="K327" s="35">
        <v>0.61</v>
      </c>
      <c r="L327" s="35">
        <v>0.43</v>
      </c>
      <c r="M327" s="35">
        <v>0</v>
      </c>
      <c r="N327" s="72">
        <v>0</v>
      </c>
      <c r="O327" s="113"/>
      <c r="P327" s="114"/>
      <c r="Q327" s="112"/>
    </row>
    <row r="328" spans="1:17" ht="47.25">
      <c r="A328" s="113"/>
      <c r="B328" s="128"/>
      <c r="C328" s="127"/>
      <c r="D328" s="156"/>
      <c r="E328" s="4"/>
      <c r="F328" s="4"/>
      <c r="G328" s="4"/>
      <c r="H328" s="61">
        <f t="shared" si="99"/>
        <v>0</v>
      </c>
      <c r="I328" s="101" t="s">
        <v>32</v>
      </c>
      <c r="J328" s="71">
        <f t="shared" si="89"/>
        <v>0</v>
      </c>
      <c r="K328" s="35"/>
      <c r="L328" s="35"/>
      <c r="M328" s="35"/>
      <c r="N328" s="72"/>
      <c r="O328" s="113"/>
      <c r="P328" s="114"/>
      <c r="Q328" s="112"/>
    </row>
    <row r="329" spans="1:17" ht="31.5">
      <c r="A329" s="113"/>
      <c r="B329" s="128"/>
      <c r="C329" s="127"/>
      <c r="D329" s="156"/>
      <c r="E329" s="4">
        <v>493.75</v>
      </c>
      <c r="F329" s="4"/>
      <c r="G329" s="4"/>
      <c r="H329" s="61">
        <f t="shared" si="99"/>
        <v>493.75</v>
      </c>
      <c r="I329" s="95" t="s">
        <v>176</v>
      </c>
      <c r="J329" s="71">
        <f t="shared" si="89"/>
        <v>0</v>
      </c>
      <c r="K329" s="35"/>
      <c r="L329" s="35"/>
      <c r="M329" s="35"/>
      <c r="N329" s="72"/>
      <c r="O329" s="113"/>
      <c r="P329" s="114"/>
      <c r="Q329" s="112"/>
    </row>
    <row r="330" spans="1:17" ht="47.25" customHeight="1">
      <c r="A330" s="113"/>
      <c r="B330" s="128"/>
      <c r="C330" s="127"/>
      <c r="D330" s="156"/>
      <c r="E330" s="4">
        <v>395</v>
      </c>
      <c r="F330" s="4"/>
      <c r="G330" s="4"/>
      <c r="H330" s="61">
        <f t="shared" si="99"/>
        <v>395</v>
      </c>
      <c r="I330" s="103" t="s">
        <v>179</v>
      </c>
      <c r="J330" s="71">
        <f t="shared" si="89"/>
        <v>0</v>
      </c>
      <c r="K330" s="35"/>
      <c r="L330" s="35"/>
      <c r="M330" s="35"/>
      <c r="N330" s="72"/>
      <c r="O330" s="113"/>
      <c r="P330" s="114"/>
      <c r="Q330" s="112"/>
    </row>
    <row r="331" spans="1:17" ht="15.75" customHeight="1">
      <c r="A331" s="113"/>
      <c r="B331" s="128"/>
      <c r="C331" s="127"/>
      <c r="D331" s="156"/>
      <c r="E331" s="4">
        <v>98.75</v>
      </c>
      <c r="F331" s="4"/>
      <c r="G331" s="4"/>
      <c r="H331" s="61">
        <f t="shared" si="99"/>
        <v>98.75</v>
      </c>
      <c r="I331" s="104" t="s">
        <v>60</v>
      </c>
      <c r="J331" s="71">
        <f t="shared" si="89"/>
        <v>0</v>
      </c>
      <c r="K331" s="35"/>
      <c r="L331" s="35"/>
      <c r="M331" s="35"/>
      <c r="N331" s="72"/>
      <c r="O331" s="113"/>
      <c r="P331" s="114"/>
      <c r="Q331" s="112"/>
    </row>
    <row r="332" spans="1:17" ht="15.75" customHeight="1">
      <c r="A332" s="113"/>
      <c r="B332" s="128"/>
      <c r="C332" s="127"/>
      <c r="D332" s="156"/>
      <c r="E332" s="4"/>
      <c r="F332" s="4"/>
      <c r="G332" s="4"/>
      <c r="H332" s="61">
        <f t="shared" si="99"/>
        <v>0</v>
      </c>
      <c r="I332" s="101" t="s">
        <v>30</v>
      </c>
      <c r="J332" s="71">
        <f t="shared" si="89"/>
        <v>0</v>
      </c>
      <c r="K332" s="35"/>
      <c r="L332" s="35"/>
      <c r="M332" s="35"/>
      <c r="N332" s="72"/>
      <c r="O332" s="113"/>
      <c r="P332" s="114"/>
      <c r="Q332" s="112"/>
    </row>
    <row r="333" spans="1:17" ht="15.75" customHeight="1">
      <c r="A333" s="113"/>
      <c r="B333" s="128"/>
      <c r="C333" s="127"/>
      <c r="D333" s="156"/>
      <c r="E333" s="4"/>
      <c r="F333" s="4"/>
      <c r="G333" s="4"/>
      <c r="H333" s="61">
        <f t="shared" si="99"/>
        <v>0</v>
      </c>
      <c r="I333" s="101" t="s">
        <v>31</v>
      </c>
      <c r="J333" s="71">
        <f t="shared" si="89"/>
        <v>0</v>
      </c>
      <c r="K333" s="35"/>
      <c r="L333" s="35"/>
      <c r="M333" s="35"/>
      <c r="N333" s="72"/>
      <c r="O333" s="113"/>
      <c r="P333" s="114"/>
      <c r="Q333" s="112"/>
    </row>
    <row r="334" spans="1:17">
      <c r="A334" s="113" t="s">
        <v>208</v>
      </c>
      <c r="B334" s="128">
        <v>40544</v>
      </c>
      <c r="C334" s="127">
        <v>41274</v>
      </c>
      <c r="D334" s="156" t="s">
        <v>73</v>
      </c>
      <c r="E334" s="18">
        <f>SUM(E335:E337,E340:E342)</f>
        <v>440</v>
      </c>
      <c r="F334" s="18">
        <f t="shared" ref="F334:G334" si="100">SUM(F335:F337,F340:F342)</f>
        <v>4400</v>
      </c>
      <c r="G334" s="18">
        <f t="shared" si="100"/>
        <v>0</v>
      </c>
      <c r="H334" s="89">
        <f t="shared" si="99"/>
        <v>4840</v>
      </c>
      <c r="I334" s="102" t="s">
        <v>26</v>
      </c>
      <c r="J334" s="54">
        <f t="shared" si="89"/>
        <v>5726.9499999999989</v>
      </c>
      <c r="K334" s="18"/>
      <c r="L334" s="18">
        <f>SUM(L335:L342)</f>
        <v>2520.6699999999996</v>
      </c>
      <c r="M334" s="18">
        <f t="shared" ref="M334" si="101">SUM(M335:M342)</f>
        <v>39.200000000000003</v>
      </c>
      <c r="N334" s="18">
        <f>SUM(N335:N342)</f>
        <v>3167.08</v>
      </c>
      <c r="O334" s="113" t="s">
        <v>205</v>
      </c>
      <c r="P334" s="114" t="s">
        <v>204</v>
      </c>
      <c r="Q334" s="112">
        <v>129</v>
      </c>
    </row>
    <row r="335" spans="1:17" ht="15.75" customHeight="1">
      <c r="A335" s="113"/>
      <c r="B335" s="128"/>
      <c r="C335" s="127"/>
      <c r="D335" s="156"/>
      <c r="E335" s="4"/>
      <c r="F335" s="4"/>
      <c r="G335" s="4"/>
      <c r="H335" s="61">
        <f t="shared" si="99"/>
        <v>0</v>
      </c>
      <c r="I335" s="101" t="s">
        <v>27</v>
      </c>
      <c r="J335" s="71">
        <f t="shared" si="89"/>
        <v>291.52</v>
      </c>
      <c r="K335" s="35"/>
      <c r="L335" s="35"/>
      <c r="M335" s="35"/>
      <c r="N335" s="72">
        <v>291.52</v>
      </c>
      <c r="O335" s="113"/>
      <c r="P335" s="114"/>
      <c r="Q335" s="112"/>
    </row>
    <row r="336" spans="1:17" ht="31.5">
      <c r="A336" s="113"/>
      <c r="B336" s="128"/>
      <c r="C336" s="127"/>
      <c r="D336" s="156"/>
      <c r="E336" s="4"/>
      <c r="F336" s="4"/>
      <c r="G336" s="4"/>
      <c r="H336" s="61">
        <f t="shared" si="99"/>
        <v>0</v>
      </c>
      <c r="I336" s="101" t="s">
        <v>28</v>
      </c>
      <c r="J336" s="71">
        <f t="shared" si="89"/>
        <v>146.6</v>
      </c>
      <c r="K336" s="35"/>
      <c r="L336" s="35"/>
      <c r="M336" s="35"/>
      <c r="N336" s="72">
        <v>146.6</v>
      </c>
      <c r="O336" s="113"/>
      <c r="P336" s="114"/>
      <c r="Q336" s="112"/>
    </row>
    <row r="337" spans="1:17" ht="31.5">
      <c r="A337" s="113"/>
      <c r="B337" s="128"/>
      <c r="C337" s="127"/>
      <c r="D337" s="156"/>
      <c r="E337" s="4"/>
      <c r="F337" s="4">
        <v>4400</v>
      </c>
      <c r="G337" s="4"/>
      <c r="H337" s="61">
        <f t="shared" si="99"/>
        <v>4400</v>
      </c>
      <c r="I337" s="95" t="s">
        <v>176</v>
      </c>
      <c r="J337" s="71">
        <f t="shared" si="89"/>
        <v>3091.09</v>
      </c>
      <c r="K337" s="35"/>
      <c r="L337" s="35">
        <v>322.93</v>
      </c>
      <c r="M337" s="35">
        <v>39.200000000000003</v>
      </c>
      <c r="N337" s="72">
        <v>2728.96</v>
      </c>
      <c r="O337" s="113"/>
      <c r="P337" s="114"/>
      <c r="Q337" s="112"/>
    </row>
    <row r="338" spans="1:17" ht="47.25" customHeight="1">
      <c r="A338" s="113"/>
      <c r="B338" s="128"/>
      <c r="C338" s="127"/>
      <c r="D338" s="156"/>
      <c r="E338" s="4"/>
      <c r="F338" s="4">
        <v>3520</v>
      </c>
      <c r="G338" s="4"/>
      <c r="H338" s="61">
        <f t="shared" si="99"/>
        <v>3520</v>
      </c>
      <c r="I338" s="103" t="s">
        <v>179</v>
      </c>
      <c r="J338" s="71">
        <f t="shared" si="89"/>
        <v>0</v>
      </c>
      <c r="K338" s="35"/>
      <c r="L338" s="35"/>
      <c r="M338" s="35"/>
      <c r="N338" s="72"/>
      <c r="O338" s="113"/>
      <c r="P338" s="114"/>
      <c r="Q338" s="112"/>
    </row>
    <row r="339" spans="1:17" ht="15.75" customHeight="1">
      <c r="A339" s="113"/>
      <c r="B339" s="128"/>
      <c r="C339" s="127"/>
      <c r="D339" s="156"/>
      <c r="E339" s="4"/>
      <c r="F339" s="4">
        <v>880</v>
      </c>
      <c r="G339" s="4"/>
      <c r="H339" s="61">
        <f t="shared" si="99"/>
        <v>880</v>
      </c>
      <c r="I339" s="104" t="s">
        <v>60</v>
      </c>
      <c r="J339" s="71">
        <f t="shared" si="89"/>
        <v>0</v>
      </c>
      <c r="K339" s="35"/>
      <c r="L339" s="35"/>
      <c r="M339" s="35"/>
      <c r="N339" s="72"/>
      <c r="O339" s="113"/>
      <c r="P339" s="114"/>
      <c r="Q339" s="112"/>
    </row>
    <row r="340" spans="1:17" ht="47.25">
      <c r="A340" s="113"/>
      <c r="B340" s="128"/>
      <c r="C340" s="127"/>
      <c r="D340" s="156"/>
      <c r="E340" s="4"/>
      <c r="F340" s="4"/>
      <c r="G340" s="4"/>
      <c r="H340" s="61">
        <f t="shared" si="99"/>
        <v>0</v>
      </c>
      <c r="I340" s="101" t="s">
        <v>29</v>
      </c>
      <c r="J340" s="71">
        <f t="shared" si="89"/>
        <v>0</v>
      </c>
      <c r="K340" s="35"/>
      <c r="L340" s="35"/>
      <c r="M340" s="35"/>
      <c r="N340" s="72"/>
      <c r="O340" s="113"/>
      <c r="P340" s="114"/>
      <c r="Q340" s="112"/>
    </row>
    <row r="341" spans="1:17" ht="15.75" customHeight="1">
      <c r="A341" s="113"/>
      <c r="B341" s="128"/>
      <c r="C341" s="127"/>
      <c r="D341" s="156"/>
      <c r="E341" s="4"/>
      <c r="F341" s="4"/>
      <c r="G341" s="4"/>
      <c r="H341" s="61">
        <f t="shared" si="99"/>
        <v>0</v>
      </c>
      <c r="I341" s="101" t="s">
        <v>30</v>
      </c>
      <c r="J341" s="71">
        <f t="shared" si="89"/>
        <v>0</v>
      </c>
      <c r="K341" s="35"/>
      <c r="L341" s="35"/>
      <c r="M341" s="35"/>
      <c r="N341" s="72"/>
      <c r="O341" s="113"/>
      <c r="P341" s="114"/>
      <c r="Q341" s="112"/>
    </row>
    <row r="342" spans="1:17" ht="15.75" customHeight="1">
      <c r="A342" s="113"/>
      <c r="B342" s="128"/>
      <c r="C342" s="127"/>
      <c r="D342" s="156"/>
      <c r="E342" s="4">
        <v>440</v>
      </c>
      <c r="F342" s="4"/>
      <c r="G342" s="4"/>
      <c r="H342" s="61">
        <f t="shared" si="99"/>
        <v>440</v>
      </c>
      <c r="I342" s="101" t="s">
        <v>31</v>
      </c>
      <c r="J342" s="71">
        <f t="shared" si="89"/>
        <v>2197.7399999999998</v>
      </c>
      <c r="K342" s="35"/>
      <c r="L342" s="35">
        <v>2197.7399999999998</v>
      </c>
      <c r="M342" s="35"/>
      <c r="N342" s="72"/>
      <c r="O342" s="113"/>
      <c r="P342" s="114"/>
      <c r="Q342" s="112"/>
    </row>
    <row r="343" spans="1:17">
      <c r="A343" s="113" t="s">
        <v>208</v>
      </c>
      <c r="B343" s="128">
        <v>40544</v>
      </c>
      <c r="C343" s="127">
        <v>41274</v>
      </c>
      <c r="D343" s="156" t="s">
        <v>74</v>
      </c>
      <c r="E343" s="18">
        <f>SUM(E351,E350,E344:E347)</f>
        <v>200</v>
      </c>
      <c r="F343" s="18">
        <f t="shared" ref="F343:G343" si="102">SUM(F351,F350,F344:F347)</f>
        <v>1600</v>
      </c>
      <c r="G343" s="18">
        <f t="shared" si="102"/>
        <v>0</v>
      </c>
      <c r="H343" s="89">
        <f t="shared" si="99"/>
        <v>1800</v>
      </c>
      <c r="I343" s="102" t="s">
        <v>26</v>
      </c>
      <c r="J343" s="54">
        <f t="shared" si="89"/>
        <v>826.14</v>
      </c>
      <c r="K343" s="18">
        <f>SUM(K345:K347,K350:K351)</f>
        <v>0</v>
      </c>
      <c r="L343" s="18">
        <f>SUM(L345:L347,L350:L351)</f>
        <v>473.6</v>
      </c>
      <c r="M343" s="18">
        <f t="shared" ref="M343:N343" si="103">SUM(M345:M347,M350:M351)</f>
        <v>351.02</v>
      </c>
      <c r="N343" s="18">
        <f t="shared" si="103"/>
        <v>1.52</v>
      </c>
      <c r="O343" s="113" t="s">
        <v>205</v>
      </c>
      <c r="P343" s="114" t="s">
        <v>204</v>
      </c>
      <c r="Q343" s="112">
        <v>21</v>
      </c>
    </row>
    <row r="344" spans="1:17" ht="15.75" customHeight="1">
      <c r="A344" s="113"/>
      <c r="B344" s="128"/>
      <c r="C344" s="127"/>
      <c r="D344" s="156"/>
      <c r="E344" s="4"/>
      <c r="F344" s="4"/>
      <c r="G344" s="4"/>
      <c r="H344" s="61">
        <f t="shared" si="99"/>
        <v>0</v>
      </c>
      <c r="I344" s="101" t="s">
        <v>27</v>
      </c>
      <c r="J344" s="71">
        <f t="shared" si="89"/>
        <v>0</v>
      </c>
      <c r="K344" s="35"/>
      <c r="L344" s="35"/>
      <c r="M344" s="35"/>
      <c r="N344" s="72"/>
      <c r="O344" s="113"/>
      <c r="P344" s="114"/>
      <c r="Q344" s="112"/>
    </row>
    <row r="345" spans="1:17" ht="31.5">
      <c r="A345" s="113"/>
      <c r="B345" s="128"/>
      <c r="C345" s="127"/>
      <c r="D345" s="156"/>
      <c r="E345" s="4"/>
      <c r="F345" s="4"/>
      <c r="G345" s="4"/>
      <c r="H345" s="61">
        <f t="shared" si="99"/>
        <v>0</v>
      </c>
      <c r="I345" s="101" t="s">
        <v>28</v>
      </c>
      <c r="J345" s="71">
        <f t="shared" si="89"/>
        <v>22.4</v>
      </c>
      <c r="K345" s="35">
        <v>0</v>
      </c>
      <c r="L345" s="35">
        <v>0</v>
      </c>
      <c r="M345" s="35">
        <v>20.88</v>
      </c>
      <c r="N345" s="72">
        <v>1.52</v>
      </c>
      <c r="O345" s="113"/>
      <c r="P345" s="114"/>
      <c r="Q345" s="112"/>
    </row>
    <row r="346" spans="1:17" ht="47.25">
      <c r="A346" s="113"/>
      <c r="B346" s="128"/>
      <c r="C346" s="127"/>
      <c r="D346" s="156"/>
      <c r="E346" s="4"/>
      <c r="F346" s="4"/>
      <c r="G346" s="4"/>
      <c r="H346" s="61">
        <f t="shared" si="99"/>
        <v>0</v>
      </c>
      <c r="I346" s="101" t="s">
        <v>32</v>
      </c>
      <c r="J346" s="71">
        <f t="shared" si="89"/>
        <v>0</v>
      </c>
      <c r="K346" s="35"/>
      <c r="L346" s="35"/>
      <c r="M346" s="35"/>
      <c r="N346" s="72"/>
      <c r="O346" s="113"/>
      <c r="P346" s="114"/>
      <c r="Q346" s="112"/>
    </row>
    <row r="347" spans="1:17" ht="31.5">
      <c r="A347" s="113"/>
      <c r="B347" s="128"/>
      <c r="C347" s="127"/>
      <c r="D347" s="156"/>
      <c r="E347" s="4"/>
      <c r="F347" s="4">
        <v>1600</v>
      </c>
      <c r="G347" s="4"/>
      <c r="H347" s="61">
        <f t="shared" si="99"/>
        <v>1600</v>
      </c>
      <c r="I347" s="95" t="s">
        <v>176</v>
      </c>
      <c r="J347" s="71">
        <f t="shared" ref="J347:J410" si="104">K347+L347+M347+N347</f>
        <v>470.77</v>
      </c>
      <c r="K347" s="35">
        <v>0</v>
      </c>
      <c r="L347" s="35">
        <v>140.63</v>
      </c>
      <c r="M347" s="35">
        <v>330.14</v>
      </c>
      <c r="N347" s="72">
        <v>0</v>
      </c>
      <c r="O347" s="113"/>
      <c r="P347" s="114"/>
      <c r="Q347" s="112"/>
    </row>
    <row r="348" spans="1:17" ht="47.25" customHeight="1">
      <c r="A348" s="113"/>
      <c r="B348" s="128"/>
      <c r="C348" s="127"/>
      <c r="D348" s="156"/>
      <c r="E348" s="4"/>
      <c r="F348" s="4">
        <v>1280</v>
      </c>
      <c r="G348" s="4"/>
      <c r="H348" s="61">
        <f t="shared" si="99"/>
        <v>1280</v>
      </c>
      <c r="I348" s="103" t="s">
        <v>179</v>
      </c>
      <c r="J348" s="71">
        <f t="shared" si="104"/>
        <v>0</v>
      </c>
      <c r="K348" s="35"/>
      <c r="L348" s="35"/>
      <c r="M348" s="35"/>
      <c r="N348" s="72"/>
      <c r="O348" s="113"/>
      <c r="P348" s="114"/>
      <c r="Q348" s="112"/>
    </row>
    <row r="349" spans="1:17" ht="15.75" customHeight="1">
      <c r="A349" s="113"/>
      <c r="B349" s="128"/>
      <c r="C349" s="127"/>
      <c r="D349" s="156"/>
      <c r="E349" s="4"/>
      <c r="F349" s="4">
        <v>320</v>
      </c>
      <c r="G349" s="4"/>
      <c r="H349" s="61">
        <f t="shared" si="99"/>
        <v>320</v>
      </c>
      <c r="I349" s="104" t="s">
        <v>60</v>
      </c>
      <c r="J349" s="71">
        <f t="shared" si="104"/>
        <v>0</v>
      </c>
      <c r="K349" s="35"/>
      <c r="L349" s="35"/>
      <c r="M349" s="35"/>
      <c r="N349" s="72"/>
      <c r="O349" s="113"/>
      <c r="P349" s="114"/>
      <c r="Q349" s="112"/>
    </row>
    <row r="350" spans="1:17" ht="15.75" customHeight="1">
      <c r="A350" s="113"/>
      <c r="B350" s="128"/>
      <c r="C350" s="127"/>
      <c r="D350" s="156"/>
      <c r="E350" s="4"/>
      <c r="F350" s="4"/>
      <c r="G350" s="4"/>
      <c r="H350" s="61">
        <f t="shared" si="99"/>
        <v>0</v>
      </c>
      <c r="I350" s="101" t="s">
        <v>30</v>
      </c>
      <c r="J350" s="71">
        <f t="shared" si="104"/>
        <v>0</v>
      </c>
      <c r="K350" s="35">
        <v>0</v>
      </c>
      <c r="L350" s="35">
        <v>0</v>
      </c>
      <c r="M350" s="35">
        <v>0</v>
      </c>
      <c r="N350" s="72">
        <v>0</v>
      </c>
      <c r="O350" s="113"/>
      <c r="P350" s="114"/>
      <c r="Q350" s="112"/>
    </row>
    <row r="351" spans="1:17" ht="15.75" customHeight="1">
      <c r="A351" s="113"/>
      <c r="B351" s="128"/>
      <c r="C351" s="127"/>
      <c r="D351" s="156"/>
      <c r="E351" s="4">
        <v>200</v>
      </c>
      <c r="F351" s="4"/>
      <c r="G351" s="4"/>
      <c r="H351" s="61">
        <f t="shared" si="99"/>
        <v>200</v>
      </c>
      <c r="I351" s="101" t="s">
        <v>31</v>
      </c>
      <c r="J351" s="71">
        <f t="shared" si="104"/>
        <v>332.97</v>
      </c>
      <c r="K351" s="35"/>
      <c r="L351" s="35">
        <v>332.97</v>
      </c>
      <c r="M351" s="35"/>
      <c r="N351" s="72"/>
      <c r="O351" s="113"/>
      <c r="P351" s="114"/>
      <c r="Q351" s="112"/>
    </row>
    <row r="352" spans="1:17" ht="15.75" customHeight="1">
      <c r="A352" s="113" t="s">
        <v>208</v>
      </c>
      <c r="B352" s="128">
        <v>40544</v>
      </c>
      <c r="C352" s="127">
        <v>40908</v>
      </c>
      <c r="D352" s="156" t="s">
        <v>75</v>
      </c>
      <c r="E352" s="18">
        <f>SUM(E359:E360,E353:E356)</f>
        <v>656.25</v>
      </c>
      <c r="F352" s="18">
        <f t="shared" ref="F352:G352" si="105">SUM(F359:F360,F353:F356)</f>
        <v>0</v>
      </c>
      <c r="G352" s="18">
        <f t="shared" si="105"/>
        <v>0</v>
      </c>
      <c r="H352" s="89">
        <f t="shared" si="99"/>
        <v>656.25</v>
      </c>
      <c r="I352" s="102" t="s">
        <v>26</v>
      </c>
      <c r="J352" s="54">
        <f t="shared" si="104"/>
        <v>2.63</v>
      </c>
      <c r="K352" s="18">
        <f>SUM(K353:K356,K359:K360)</f>
        <v>1.53</v>
      </c>
      <c r="L352" s="18">
        <f t="shared" ref="L352:N352" si="106">SUM(L353:L356,L359:L360)</f>
        <v>1.1000000000000001</v>
      </c>
      <c r="M352" s="18">
        <f t="shared" si="106"/>
        <v>0</v>
      </c>
      <c r="N352" s="56">
        <f t="shared" si="106"/>
        <v>0</v>
      </c>
      <c r="O352" s="113"/>
      <c r="P352" s="114"/>
      <c r="Q352" s="112"/>
    </row>
    <row r="353" spans="1:17" ht="15.75" customHeight="1">
      <c r="A353" s="113"/>
      <c r="B353" s="128"/>
      <c r="C353" s="127"/>
      <c r="D353" s="156"/>
      <c r="E353" s="4"/>
      <c r="F353" s="4"/>
      <c r="G353" s="4"/>
      <c r="H353" s="61">
        <f t="shared" si="99"/>
        <v>0</v>
      </c>
      <c r="I353" s="101" t="s">
        <v>27</v>
      </c>
      <c r="J353" s="71">
        <f t="shared" si="104"/>
        <v>0</v>
      </c>
      <c r="K353" s="35"/>
      <c r="L353" s="35"/>
      <c r="M353" s="35"/>
      <c r="N353" s="72"/>
      <c r="O353" s="113"/>
      <c r="P353" s="114"/>
      <c r="Q353" s="112"/>
    </row>
    <row r="354" spans="1:17" ht="31.5">
      <c r="A354" s="113"/>
      <c r="B354" s="128"/>
      <c r="C354" s="127"/>
      <c r="D354" s="156"/>
      <c r="E354" s="4"/>
      <c r="F354" s="4"/>
      <c r="G354" s="4"/>
      <c r="H354" s="61">
        <f t="shared" si="99"/>
        <v>0</v>
      </c>
      <c r="I354" s="101" t="s">
        <v>28</v>
      </c>
      <c r="J354" s="71">
        <f t="shared" si="104"/>
        <v>2.63</v>
      </c>
      <c r="K354" s="35">
        <v>1.53</v>
      </c>
      <c r="L354" s="35">
        <v>1.1000000000000001</v>
      </c>
      <c r="M354" s="35">
        <v>0</v>
      </c>
      <c r="N354" s="72">
        <v>0</v>
      </c>
      <c r="O354" s="113"/>
      <c r="P354" s="114"/>
      <c r="Q354" s="112"/>
    </row>
    <row r="355" spans="1:17" ht="47.25">
      <c r="A355" s="113"/>
      <c r="B355" s="128"/>
      <c r="C355" s="127"/>
      <c r="D355" s="156"/>
      <c r="E355" s="4"/>
      <c r="F355" s="4"/>
      <c r="G355" s="4"/>
      <c r="H355" s="61">
        <f t="shared" si="99"/>
        <v>0</v>
      </c>
      <c r="I355" s="101" t="s">
        <v>32</v>
      </c>
      <c r="J355" s="71">
        <f t="shared" si="104"/>
        <v>0</v>
      </c>
      <c r="K355" s="35"/>
      <c r="L355" s="35"/>
      <c r="M355" s="35"/>
      <c r="N355" s="72"/>
      <c r="O355" s="113"/>
      <c r="P355" s="114"/>
      <c r="Q355" s="112"/>
    </row>
    <row r="356" spans="1:17" ht="31.5">
      <c r="A356" s="113"/>
      <c r="B356" s="128"/>
      <c r="C356" s="127"/>
      <c r="D356" s="156"/>
      <c r="E356" s="4">
        <v>376.25</v>
      </c>
      <c r="F356" s="4"/>
      <c r="G356" s="4"/>
      <c r="H356" s="61">
        <f t="shared" si="99"/>
        <v>376.25</v>
      </c>
      <c r="I356" s="95" t="s">
        <v>176</v>
      </c>
      <c r="J356" s="71">
        <f t="shared" si="104"/>
        <v>0</v>
      </c>
      <c r="K356" s="35"/>
      <c r="L356" s="35"/>
      <c r="M356" s="35"/>
      <c r="N356" s="72"/>
      <c r="O356" s="113"/>
      <c r="P356" s="114"/>
      <c r="Q356" s="112"/>
    </row>
    <row r="357" spans="1:17" ht="63">
      <c r="A357" s="113"/>
      <c r="B357" s="128"/>
      <c r="C357" s="127"/>
      <c r="D357" s="156"/>
      <c r="E357" s="4">
        <v>301</v>
      </c>
      <c r="F357" s="4"/>
      <c r="G357" s="4"/>
      <c r="H357" s="61">
        <f t="shared" si="99"/>
        <v>301</v>
      </c>
      <c r="I357" s="103" t="s">
        <v>179</v>
      </c>
      <c r="J357" s="71">
        <f t="shared" si="104"/>
        <v>0</v>
      </c>
      <c r="K357" s="35"/>
      <c r="L357" s="35"/>
      <c r="M357" s="35"/>
      <c r="N357" s="72"/>
      <c r="O357" s="113"/>
      <c r="P357" s="114"/>
      <c r="Q357" s="112"/>
    </row>
    <row r="358" spans="1:17" ht="15.75" customHeight="1">
      <c r="A358" s="113"/>
      <c r="B358" s="128"/>
      <c r="C358" s="127"/>
      <c r="D358" s="156"/>
      <c r="E358" s="4">
        <v>75.25</v>
      </c>
      <c r="F358" s="4"/>
      <c r="G358" s="4"/>
      <c r="H358" s="61">
        <f t="shared" si="99"/>
        <v>75.25</v>
      </c>
      <c r="I358" s="104" t="s">
        <v>60</v>
      </c>
      <c r="J358" s="71">
        <f t="shared" si="104"/>
        <v>0</v>
      </c>
      <c r="K358" s="35"/>
      <c r="L358" s="35"/>
      <c r="M358" s="35"/>
      <c r="N358" s="72"/>
      <c r="O358" s="113"/>
      <c r="P358" s="114"/>
      <c r="Q358" s="112"/>
    </row>
    <row r="359" spans="1:17" ht="15.75" customHeight="1">
      <c r="A359" s="113"/>
      <c r="B359" s="128"/>
      <c r="C359" s="127"/>
      <c r="D359" s="156"/>
      <c r="E359" s="4"/>
      <c r="F359" s="4"/>
      <c r="G359" s="4"/>
      <c r="H359" s="61">
        <f t="shared" si="99"/>
        <v>0</v>
      </c>
      <c r="I359" s="101" t="s">
        <v>30</v>
      </c>
      <c r="J359" s="71">
        <f t="shared" si="104"/>
        <v>0</v>
      </c>
      <c r="K359" s="35"/>
      <c r="L359" s="35"/>
      <c r="M359" s="35"/>
      <c r="N359" s="72"/>
      <c r="O359" s="113"/>
      <c r="P359" s="114"/>
      <c r="Q359" s="112"/>
    </row>
    <row r="360" spans="1:17" ht="15.75" customHeight="1">
      <c r="A360" s="113"/>
      <c r="B360" s="128"/>
      <c r="C360" s="127"/>
      <c r="D360" s="156"/>
      <c r="E360" s="4">
        <v>280</v>
      </c>
      <c r="F360" s="4"/>
      <c r="G360" s="4"/>
      <c r="H360" s="61">
        <f t="shared" si="99"/>
        <v>280</v>
      </c>
      <c r="I360" s="101" t="s">
        <v>31</v>
      </c>
      <c r="J360" s="71">
        <f t="shared" si="104"/>
        <v>0</v>
      </c>
      <c r="K360" s="35"/>
      <c r="L360" s="35"/>
      <c r="M360" s="35"/>
      <c r="N360" s="72"/>
      <c r="O360" s="113"/>
      <c r="P360" s="114"/>
      <c r="Q360" s="112"/>
    </row>
    <row r="361" spans="1:17">
      <c r="A361" s="113" t="s">
        <v>174</v>
      </c>
      <c r="B361" s="128">
        <v>40544</v>
      </c>
      <c r="C361" s="127">
        <v>41639</v>
      </c>
      <c r="D361" s="156" t="s">
        <v>172</v>
      </c>
      <c r="E361" s="18">
        <f>SUM(E362:E367)</f>
        <v>495176.1</v>
      </c>
      <c r="F361" s="18">
        <f t="shared" ref="F361:G361" si="107">SUM(F362:F367)</f>
        <v>377344</v>
      </c>
      <c r="G361" s="18">
        <f t="shared" si="107"/>
        <v>116920.43</v>
      </c>
      <c r="H361" s="89">
        <f t="shared" si="99"/>
        <v>989440.53</v>
      </c>
      <c r="I361" s="102" t="s">
        <v>26</v>
      </c>
      <c r="J361" s="54">
        <f t="shared" si="104"/>
        <v>679450.16</v>
      </c>
      <c r="K361" s="18">
        <f>SUM(K362:K367)</f>
        <v>109010.91</v>
      </c>
      <c r="L361" s="18">
        <f t="shared" ref="L361:N361" si="108">SUM(L362:L367)</f>
        <v>314700.71999999997</v>
      </c>
      <c r="M361" s="18">
        <f t="shared" si="108"/>
        <v>183634.41</v>
      </c>
      <c r="N361" s="18">
        <f t="shared" si="108"/>
        <v>72104.12</v>
      </c>
      <c r="O361" s="113" t="s">
        <v>205</v>
      </c>
      <c r="P361" s="114" t="s">
        <v>204</v>
      </c>
      <c r="Q361" s="112">
        <v>21786</v>
      </c>
    </row>
    <row r="362" spans="1:17" ht="15.75" customHeight="1">
      <c r="A362" s="113"/>
      <c r="B362" s="128"/>
      <c r="C362" s="127"/>
      <c r="D362" s="156"/>
      <c r="E362" s="4">
        <v>438876.1</v>
      </c>
      <c r="F362" s="4">
        <v>261744</v>
      </c>
      <c r="G362" s="4">
        <v>116920.43</v>
      </c>
      <c r="H362" s="61">
        <f t="shared" si="99"/>
        <v>817540.53</v>
      </c>
      <c r="I362" s="101" t="s">
        <v>27</v>
      </c>
      <c r="J362" s="71">
        <f t="shared" si="104"/>
        <v>404330.08999999997</v>
      </c>
      <c r="K362" s="35">
        <v>5653.99</v>
      </c>
      <c r="L362" s="35">
        <v>164528.07999999999</v>
      </c>
      <c r="M362" s="35">
        <v>182821.74</v>
      </c>
      <c r="N362" s="72">
        <v>51326.28</v>
      </c>
      <c r="O362" s="113"/>
      <c r="P362" s="114"/>
      <c r="Q362" s="112"/>
    </row>
    <row r="363" spans="1:17" ht="31.5">
      <c r="A363" s="113"/>
      <c r="B363" s="128"/>
      <c r="C363" s="127"/>
      <c r="D363" s="156"/>
      <c r="E363" s="4"/>
      <c r="F363" s="4"/>
      <c r="G363" s="4"/>
      <c r="H363" s="61">
        <f t="shared" si="99"/>
        <v>0</v>
      </c>
      <c r="I363" s="101" t="s">
        <v>28</v>
      </c>
      <c r="J363" s="71">
        <f t="shared" si="104"/>
        <v>21620.89</v>
      </c>
      <c r="K363" s="35">
        <v>0</v>
      </c>
      <c r="L363" s="35">
        <v>324.52</v>
      </c>
      <c r="M363" s="35">
        <v>812.67</v>
      </c>
      <c r="N363" s="72">
        <v>20483.7</v>
      </c>
      <c r="O363" s="113"/>
      <c r="P363" s="114"/>
      <c r="Q363" s="112"/>
    </row>
    <row r="364" spans="1:17" ht="47.25">
      <c r="A364" s="113"/>
      <c r="B364" s="128"/>
      <c r="C364" s="127"/>
      <c r="D364" s="156"/>
      <c r="E364" s="4"/>
      <c r="F364" s="4"/>
      <c r="G364" s="4"/>
      <c r="H364" s="61">
        <f t="shared" si="99"/>
        <v>0</v>
      </c>
      <c r="I364" s="101" t="s">
        <v>32</v>
      </c>
      <c r="J364" s="71">
        <f t="shared" si="104"/>
        <v>0</v>
      </c>
      <c r="K364" s="35"/>
      <c r="L364" s="35"/>
      <c r="M364" s="35"/>
      <c r="N364" s="72"/>
      <c r="O364" s="113"/>
      <c r="P364" s="114"/>
      <c r="Q364" s="112"/>
    </row>
    <row r="365" spans="1:17" ht="47.25">
      <c r="A365" s="113"/>
      <c r="B365" s="128"/>
      <c r="C365" s="127"/>
      <c r="D365" s="156"/>
      <c r="E365" s="4"/>
      <c r="F365" s="4"/>
      <c r="G365" s="4"/>
      <c r="H365" s="61">
        <f t="shared" si="99"/>
        <v>0</v>
      </c>
      <c r="I365" s="101" t="s">
        <v>29</v>
      </c>
      <c r="J365" s="71">
        <f t="shared" si="104"/>
        <v>294.14</v>
      </c>
      <c r="K365" s="35">
        <v>0</v>
      </c>
      <c r="L365" s="35">
        <v>0</v>
      </c>
      <c r="M365" s="35">
        <v>0</v>
      </c>
      <c r="N365" s="72">
        <v>294.14</v>
      </c>
      <c r="O365" s="113"/>
      <c r="P365" s="114"/>
      <c r="Q365" s="112"/>
    </row>
    <row r="366" spans="1:17" ht="15.75" customHeight="1">
      <c r="A366" s="113"/>
      <c r="B366" s="128"/>
      <c r="C366" s="127"/>
      <c r="D366" s="156"/>
      <c r="E366" s="4"/>
      <c r="F366" s="4"/>
      <c r="G366" s="4"/>
      <c r="H366" s="61">
        <f t="shared" si="99"/>
        <v>0</v>
      </c>
      <c r="I366" s="101" t="s">
        <v>30</v>
      </c>
      <c r="J366" s="71">
        <f t="shared" si="104"/>
        <v>0</v>
      </c>
      <c r="K366" s="35"/>
      <c r="L366" s="35"/>
      <c r="M366" s="35"/>
      <c r="N366" s="72"/>
      <c r="O366" s="113"/>
      <c r="P366" s="114"/>
      <c r="Q366" s="112"/>
    </row>
    <row r="367" spans="1:17" ht="15.75" customHeight="1">
      <c r="A367" s="113"/>
      <c r="B367" s="128"/>
      <c r="C367" s="127"/>
      <c r="D367" s="156"/>
      <c r="E367" s="4">
        <v>56300</v>
      </c>
      <c r="F367" s="4">
        <v>115600</v>
      </c>
      <c r="G367" s="4"/>
      <c r="H367" s="61">
        <f t="shared" si="99"/>
        <v>171900</v>
      </c>
      <c r="I367" s="101" t="s">
        <v>31</v>
      </c>
      <c r="J367" s="71">
        <f t="shared" si="104"/>
        <v>253205.03999999998</v>
      </c>
      <c r="K367" s="35">
        <v>103356.92</v>
      </c>
      <c r="L367" s="35">
        <v>149848.12</v>
      </c>
      <c r="M367" s="35">
        <v>0</v>
      </c>
      <c r="N367" s="72">
        <v>0</v>
      </c>
      <c r="O367" s="113"/>
      <c r="P367" s="114"/>
      <c r="Q367" s="112"/>
    </row>
    <row r="368" spans="1:17">
      <c r="A368" s="113" t="s">
        <v>174</v>
      </c>
      <c r="B368" s="128">
        <v>40544</v>
      </c>
      <c r="C368" s="127">
        <v>40908</v>
      </c>
      <c r="D368" s="156" t="s">
        <v>76</v>
      </c>
      <c r="E368" s="18">
        <f>SUM(E369:E374)</f>
        <v>89600</v>
      </c>
      <c r="F368" s="18">
        <f t="shared" ref="F368:G368" si="109">SUM(F369:F374)</f>
        <v>0</v>
      </c>
      <c r="G368" s="18">
        <f t="shared" si="109"/>
        <v>0</v>
      </c>
      <c r="H368" s="89">
        <f t="shared" si="99"/>
        <v>89600</v>
      </c>
      <c r="I368" s="102" t="s">
        <v>26</v>
      </c>
      <c r="J368" s="54">
        <f t="shared" si="104"/>
        <v>0</v>
      </c>
      <c r="K368" s="18"/>
      <c r="L368" s="18"/>
      <c r="M368" s="18"/>
      <c r="N368" s="56"/>
      <c r="O368" s="113"/>
      <c r="P368" s="114"/>
      <c r="Q368" s="112"/>
    </row>
    <row r="369" spans="1:17" ht="15.75" customHeight="1">
      <c r="A369" s="113"/>
      <c r="B369" s="128"/>
      <c r="C369" s="127"/>
      <c r="D369" s="156"/>
      <c r="E369" s="4">
        <v>69600</v>
      </c>
      <c r="F369" s="4"/>
      <c r="G369" s="4"/>
      <c r="H369" s="61">
        <f t="shared" si="99"/>
        <v>69600</v>
      </c>
      <c r="I369" s="101" t="s">
        <v>27</v>
      </c>
      <c r="J369" s="71">
        <f t="shared" si="104"/>
        <v>0</v>
      </c>
      <c r="K369" s="35">
        <v>0</v>
      </c>
      <c r="L369" s="35">
        <v>0</v>
      </c>
      <c r="M369" s="35">
        <v>0</v>
      </c>
      <c r="N369" s="72">
        <v>0</v>
      </c>
      <c r="O369" s="113"/>
      <c r="P369" s="114"/>
      <c r="Q369" s="112"/>
    </row>
    <row r="370" spans="1:17" ht="31.5">
      <c r="A370" s="113"/>
      <c r="B370" s="128"/>
      <c r="C370" s="127"/>
      <c r="D370" s="156"/>
      <c r="E370" s="4"/>
      <c r="F370" s="4"/>
      <c r="G370" s="4"/>
      <c r="H370" s="61">
        <f t="shared" si="99"/>
        <v>0</v>
      </c>
      <c r="I370" s="101" t="s">
        <v>28</v>
      </c>
      <c r="J370" s="71">
        <f t="shared" si="104"/>
        <v>0</v>
      </c>
      <c r="K370" s="35"/>
      <c r="L370" s="35"/>
      <c r="M370" s="35"/>
      <c r="N370" s="72"/>
      <c r="O370" s="113"/>
      <c r="P370" s="114"/>
      <c r="Q370" s="112"/>
    </row>
    <row r="371" spans="1:17" ht="47.25">
      <c r="A371" s="113"/>
      <c r="B371" s="128"/>
      <c r="C371" s="127"/>
      <c r="D371" s="156"/>
      <c r="E371" s="4"/>
      <c r="F371" s="4"/>
      <c r="G371" s="4"/>
      <c r="H371" s="61">
        <f t="shared" si="99"/>
        <v>0</v>
      </c>
      <c r="I371" s="101" t="s">
        <v>32</v>
      </c>
      <c r="J371" s="71">
        <f t="shared" si="104"/>
        <v>0</v>
      </c>
      <c r="K371" s="35"/>
      <c r="L371" s="35"/>
      <c r="M371" s="35"/>
      <c r="N371" s="72"/>
      <c r="O371" s="113"/>
      <c r="P371" s="114"/>
      <c r="Q371" s="112"/>
    </row>
    <row r="372" spans="1:17" ht="47.25">
      <c r="A372" s="113"/>
      <c r="B372" s="128"/>
      <c r="C372" s="127"/>
      <c r="D372" s="156"/>
      <c r="E372" s="4"/>
      <c r="F372" s="4"/>
      <c r="G372" s="4"/>
      <c r="H372" s="61">
        <f t="shared" si="99"/>
        <v>0</v>
      </c>
      <c r="I372" s="101" t="s">
        <v>29</v>
      </c>
      <c r="J372" s="71">
        <f t="shared" si="104"/>
        <v>0</v>
      </c>
      <c r="K372" s="35"/>
      <c r="L372" s="35"/>
      <c r="M372" s="35"/>
      <c r="N372" s="72"/>
      <c r="O372" s="113"/>
      <c r="P372" s="114"/>
      <c r="Q372" s="112"/>
    </row>
    <row r="373" spans="1:17" ht="15.75" customHeight="1">
      <c r="A373" s="113"/>
      <c r="B373" s="128"/>
      <c r="C373" s="127"/>
      <c r="D373" s="156"/>
      <c r="E373" s="4"/>
      <c r="F373" s="4"/>
      <c r="G373" s="4"/>
      <c r="H373" s="61">
        <f t="shared" si="99"/>
        <v>0</v>
      </c>
      <c r="I373" s="101" t="s">
        <v>30</v>
      </c>
      <c r="J373" s="71">
        <f t="shared" si="104"/>
        <v>0</v>
      </c>
      <c r="K373" s="35"/>
      <c r="L373" s="35"/>
      <c r="M373" s="35"/>
      <c r="N373" s="72"/>
      <c r="O373" s="113"/>
      <c r="P373" s="114"/>
      <c r="Q373" s="112"/>
    </row>
    <row r="374" spans="1:17" ht="15.75" customHeight="1">
      <c r="A374" s="113"/>
      <c r="B374" s="128"/>
      <c r="C374" s="127"/>
      <c r="D374" s="156"/>
      <c r="E374" s="4">
        <v>20000</v>
      </c>
      <c r="F374" s="4"/>
      <c r="G374" s="4"/>
      <c r="H374" s="61">
        <f t="shared" si="99"/>
        <v>20000</v>
      </c>
      <c r="I374" s="101" t="s">
        <v>31</v>
      </c>
      <c r="J374" s="71">
        <f t="shared" si="104"/>
        <v>0</v>
      </c>
      <c r="K374" s="35"/>
      <c r="L374" s="35"/>
      <c r="M374" s="35"/>
      <c r="N374" s="72"/>
      <c r="O374" s="113"/>
      <c r="P374" s="114"/>
      <c r="Q374" s="112"/>
    </row>
    <row r="375" spans="1:17">
      <c r="A375" s="113" t="s">
        <v>209</v>
      </c>
      <c r="B375" s="128">
        <v>40544</v>
      </c>
      <c r="C375" s="127">
        <v>40908</v>
      </c>
      <c r="D375" s="156" t="s">
        <v>185</v>
      </c>
      <c r="E375" s="18">
        <f>SUM(E376:E381)</f>
        <v>87667</v>
      </c>
      <c r="F375" s="18">
        <f t="shared" ref="F375:G375" si="110">SUM(F376:F381)</f>
        <v>0</v>
      </c>
      <c r="G375" s="18">
        <f t="shared" si="110"/>
        <v>0</v>
      </c>
      <c r="H375" s="89">
        <f t="shared" si="99"/>
        <v>87667</v>
      </c>
      <c r="I375" s="102" t="s">
        <v>26</v>
      </c>
      <c r="J375" s="54">
        <f t="shared" si="104"/>
        <v>0</v>
      </c>
      <c r="K375" s="18"/>
      <c r="L375" s="18"/>
      <c r="M375" s="18"/>
      <c r="N375" s="56"/>
      <c r="O375" s="113"/>
      <c r="P375" s="114"/>
      <c r="Q375" s="112"/>
    </row>
    <row r="376" spans="1:17" ht="15.75" customHeight="1">
      <c r="A376" s="113"/>
      <c r="B376" s="128"/>
      <c r="C376" s="127"/>
      <c r="D376" s="156"/>
      <c r="E376" s="4">
        <v>67600</v>
      </c>
      <c r="F376" s="4"/>
      <c r="G376" s="4"/>
      <c r="H376" s="61">
        <f t="shared" si="99"/>
        <v>67600</v>
      </c>
      <c r="I376" s="101" t="s">
        <v>27</v>
      </c>
      <c r="J376" s="71">
        <f t="shared" si="104"/>
        <v>0</v>
      </c>
      <c r="K376" s="35"/>
      <c r="L376" s="35"/>
      <c r="M376" s="35"/>
      <c r="N376" s="72"/>
      <c r="O376" s="113"/>
      <c r="P376" s="114"/>
      <c r="Q376" s="112"/>
    </row>
    <row r="377" spans="1:17" ht="31.5">
      <c r="A377" s="113"/>
      <c r="B377" s="128"/>
      <c r="C377" s="127"/>
      <c r="D377" s="156"/>
      <c r="E377" s="4"/>
      <c r="F377" s="4"/>
      <c r="G377" s="4"/>
      <c r="H377" s="61">
        <f t="shared" si="99"/>
        <v>0</v>
      </c>
      <c r="I377" s="101" t="s">
        <v>28</v>
      </c>
      <c r="J377" s="71">
        <f t="shared" si="104"/>
        <v>0</v>
      </c>
      <c r="K377" s="35"/>
      <c r="L377" s="35"/>
      <c r="M377" s="35"/>
      <c r="N377" s="72"/>
      <c r="O377" s="113"/>
      <c r="P377" s="114"/>
      <c r="Q377" s="112"/>
    </row>
    <row r="378" spans="1:17" ht="47.25">
      <c r="A378" s="113"/>
      <c r="B378" s="128"/>
      <c r="C378" s="127"/>
      <c r="D378" s="156"/>
      <c r="E378" s="4"/>
      <c r="F378" s="4"/>
      <c r="G378" s="4"/>
      <c r="H378" s="61">
        <f t="shared" si="99"/>
        <v>0</v>
      </c>
      <c r="I378" s="101" t="s">
        <v>32</v>
      </c>
      <c r="J378" s="71">
        <f t="shared" si="104"/>
        <v>0</v>
      </c>
      <c r="K378" s="35"/>
      <c r="L378" s="35"/>
      <c r="M378" s="35"/>
      <c r="N378" s="72"/>
      <c r="O378" s="113"/>
      <c r="P378" s="114"/>
      <c r="Q378" s="112"/>
    </row>
    <row r="379" spans="1:17" ht="47.25">
      <c r="A379" s="113"/>
      <c r="B379" s="128"/>
      <c r="C379" s="127"/>
      <c r="D379" s="156"/>
      <c r="E379" s="4"/>
      <c r="F379" s="4"/>
      <c r="G379" s="4"/>
      <c r="H379" s="61">
        <f t="shared" si="99"/>
        <v>0</v>
      </c>
      <c r="I379" s="101" t="s">
        <v>29</v>
      </c>
      <c r="J379" s="71">
        <f t="shared" si="104"/>
        <v>0</v>
      </c>
      <c r="K379" s="35"/>
      <c r="L379" s="35"/>
      <c r="M379" s="35"/>
      <c r="N379" s="72"/>
      <c r="O379" s="113"/>
      <c r="P379" s="114"/>
      <c r="Q379" s="112"/>
    </row>
    <row r="380" spans="1:17" ht="15.75" customHeight="1">
      <c r="A380" s="113"/>
      <c r="B380" s="128"/>
      <c r="C380" s="127"/>
      <c r="D380" s="156"/>
      <c r="E380" s="4"/>
      <c r="F380" s="4"/>
      <c r="G380" s="4"/>
      <c r="H380" s="61">
        <f t="shared" si="99"/>
        <v>0</v>
      </c>
      <c r="I380" s="101" t="s">
        <v>30</v>
      </c>
      <c r="J380" s="71">
        <f t="shared" si="104"/>
        <v>0</v>
      </c>
      <c r="K380" s="35"/>
      <c r="L380" s="35"/>
      <c r="M380" s="35"/>
      <c r="N380" s="72"/>
      <c r="O380" s="113"/>
      <c r="P380" s="114"/>
      <c r="Q380" s="112"/>
    </row>
    <row r="381" spans="1:17" ht="15.75" customHeight="1">
      <c r="A381" s="113"/>
      <c r="B381" s="128"/>
      <c r="C381" s="127"/>
      <c r="D381" s="156"/>
      <c r="E381" s="4">
        <v>20067</v>
      </c>
      <c r="F381" s="4"/>
      <c r="G381" s="4"/>
      <c r="H381" s="61">
        <f t="shared" si="99"/>
        <v>20067</v>
      </c>
      <c r="I381" s="101" t="s">
        <v>31</v>
      </c>
      <c r="J381" s="71">
        <f t="shared" si="104"/>
        <v>0</v>
      </c>
      <c r="K381" s="35"/>
      <c r="L381" s="35"/>
      <c r="M381" s="35"/>
      <c r="N381" s="72"/>
      <c r="O381" s="113"/>
      <c r="P381" s="114"/>
      <c r="Q381" s="112"/>
    </row>
    <row r="382" spans="1:17">
      <c r="A382" s="113" t="s">
        <v>209</v>
      </c>
      <c r="B382" s="128">
        <v>40544</v>
      </c>
      <c r="C382" s="127">
        <v>40908</v>
      </c>
      <c r="D382" s="156" t="s">
        <v>186</v>
      </c>
      <c r="E382" s="18">
        <f>SUM(E383:E388)</f>
        <v>16080</v>
      </c>
      <c r="F382" s="18">
        <f t="shared" ref="F382:G382" si="111">SUM(F383:F388)</f>
        <v>0</v>
      </c>
      <c r="G382" s="18">
        <f t="shared" si="111"/>
        <v>0</v>
      </c>
      <c r="H382" s="89">
        <f t="shared" si="99"/>
        <v>16080</v>
      </c>
      <c r="I382" s="102" t="s">
        <v>26</v>
      </c>
      <c r="J382" s="54">
        <f t="shared" si="104"/>
        <v>0</v>
      </c>
      <c r="K382" s="18"/>
      <c r="L382" s="18"/>
      <c r="M382" s="18"/>
      <c r="N382" s="56"/>
      <c r="O382" s="113"/>
      <c r="P382" s="114"/>
      <c r="Q382" s="112"/>
    </row>
    <row r="383" spans="1:17" ht="15.75" customHeight="1">
      <c r="A383" s="113"/>
      <c r="B383" s="128"/>
      <c r="C383" s="127"/>
      <c r="D383" s="156"/>
      <c r="E383" s="4">
        <v>12080</v>
      </c>
      <c r="F383" s="4"/>
      <c r="G383" s="4"/>
      <c r="H383" s="61">
        <f t="shared" si="99"/>
        <v>12080</v>
      </c>
      <c r="I383" s="101" t="s">
        <v>27</v>
      </c>
      <c r="J383" s="71">
        <f t="shared" si="104"/>
        <v>0</v>
      </c>
      <c r="K383" s="35"/>
      <c r="L383" s="35"/>
      <c r="M383" s="35"/>
      <c r="N383" s="72"/>
      <c r="O383" s="113"/>
      <c r="P383" s="114"/>
      <c r="Q383" s="112"/>
    </row>
    <row r="384" spans="1:17" ht="31.5">
      <c r="A384" s="113"/>
      <c r="B384" s="128"/>
      <c r="C384" s="127"/>
      <c r="D384" s="156"/>
      <c r="E384" s="4"/>
      <c r="F384" s="4"/>
      <c r="G384" s="4"/>
      <c r="H384" s="61">
        <f t="shared" si="99"/>
        <v>0</v>
      </c>
      <c r="I384" s="101" t="s">
        <v>28</v>
      </c>
      <c r="J384" s="71">
        <f t="shared" si="104"/>
        <v>0</v>
      </c>
      <c r="K384" s="35"/>
      <c r="L384" s="35"/>
      <c r="M384" s="35"/>
      <c r="N384" s="72"/>
      <c r="O384" s="113"/>
      <c r="P384" s="114"/>
      <c r="Q384" s="112"/>
    </row>
    <row r="385" spans="1:17" ht="47.25">
      <c r="A385" s="113"/>
      <c r="B385" s="128"/>
      <c r="C385" s="127"/>
      <c r="D385" s="156"/>
      <c r="E385" s="4"/>
      <c r="F385" s="4"/>
      <c r="G385" s="4"/>
      <c r="H385" s="61">
        <f t="shared" si="99"/>
        <v>0</v>
      </c>
      <c r="I385" s="101" t="s">
        <v>32</v>
      </c>
      <c r="J385" s="71">
        <f t="shared" si="104"/>
        <v>0</v>
      </c>
      <c r="K385" s="35"/>
      <c r="L385" s="35"/>
      <c r="M385" s="35"/>
      <c r="N385" s="72"/>
      <c r="O385" s="113"/>
      <c r="P385" s="114"/>
      <c r="Q385" s="112"/>
    </row>
    <row r="386" spans="1:17" ht="47.25">
      <c r="A386" s="113"/>
      <c r="B386" s="128"/>
      <c r="C386" s="127"/>
      <c r="D386" s="156"/>
      <c r="E386" s="4"/>
      <c r="F386" s="4"/>
      <c r="G386" s="4"/>
      <c r="H386" s="61">
        <f t="shared" si="99"/>
        <v>0</v>
      </c>
      <c r="I386" s="101" t="s">
        <v>29</v>
      </c>
      <c r="J386" s="71">
        <f t="shared" si="104"/>
        <v>0</v>
      </c>
      <c r="K386" s="35"/>
      <c r="L386" s="35"/>
      <c r="M386" s="35"/>
      <c r="N386" s="72"/>
      <c r="O386" s="113"/>
      <c r="P386" s="114"/>
      <c r="Q386" s="112"/>
    </row>
    <row r="387" spans="1:17" ht="15.75" customHeight="1">
      <c r="A387" s="113"/>
      <c r="B387" s="128"/>
      <c r="C387" s="127"/>
      <c r="D387" s="156"/>
      <c r="E387" s="4"/>
      <c r="F387" s="4"/>
      <c r="G387" s="4"/>
      <c r="H387" s="61">
        <f t="shared" si="99"/>
        <v>0</v>
      </c>
      <c r="I387" s="101" t="s">
        <v>30</v>
      </c>
      <c r="J387" s="71">
        <f t="shared" si="104"/>
        <v>0</v>
      </c>
      <c r="K387" s="35"/>
      <c r="L387" s="35"/>
      <c r="M387" s="35"/>
      <c r="N387" s="72"/>
      <c r="O387" s="113"/>
      <c r="P387" s="114"/>
      <c r="Q387" s="112"/>
    </row>
    <row r="388" spans="1:17" ht="15.75" customHeight="1">
      <c r="A388" s="113"/>
      <c r="B388" s="128"/>
      <c r="C388" s="127"/>
      <c r="D388" s="156"/>
      <c r="E388" s="4">
        <v>4000</v>
      </c>
      <c r="F388" s="4"/>
      <c r="G388" s="4"/>
      <c r="H388" s="61">
        <f t="shared" si="99"/>
        <v>4000</v>
      </c>
      <c r="I388" s="101" t="s">
        <v>31</v>
      </c>
      <c r="J388" s="71">
        <f t="shared" si="104"/>
        <v>0</v>
      </c>
      <c r="K388" s="35"/>
      <c r="L388" s="35"/>
      <c r="M388" s="35"/>
      <c r="N388" s="72"/>
      <c r="O388" s="113"/>
      <c r="P388" s="114"/>
      <c r="Q388" s="112"/>
    </row>
    <row r="389" spans="1:17">
      <c r="A389" s="113" t="s">
        <v>209</v>
      </c>
      <c r="B389" s="128">
        <v>40544</v>
      </c>
      <c r="C389" s="127">
        <v>40908</v>
      </c>
      <c r="D389" s="156" t="s">
        <v>187</v>
      </c>
      <c r="E389" s="18">
        <f>SUM(E390:E395)</f>
        <v>7048</v>
      </c>
      <c r="F389" s="18">
        <f t="shared" ref="F389:G389" si="112">SUM(F390:F395)</f>
        <v>0</v>
      </c>
      <c r="G389" s="18">
        <f t="shared" si="112"/>
        <v>0</v>
      </c>
      <c r="H389" s="89">
        <f t="shared" si="99"/>
        <v>7048</v>
      </c>
      <c r="I389" s="102" t="s">
        <v>26</v>
      </c>
      <c r="J389" s="54">
        <f t="shared" si="104"/>
        <v>0</v>
      </c>
      <c r="K389" s="18"/>
      <c r="L389" s="18"/>
      <c r="M389" s="18"/>
      <c r="N389" s="56"/>
      <c r="O389" s="113"/>
      <c r="P389" s="114"/>
      <c r="Q389" s="112"/>
    </row>
    <row r="390" spans="1:17" ht="15.75" customHeight="1">
      <c r="A390" s="113"/>
      <c r="B390" s="128"/>
      <c r="C390" s="127"/>
      <c r="D390" s="156"/>
      <c r="E390" s="4">
        <v>5000</v>
      </c>
      <c r="F390" s="4"/>
      <c r="G390" s="4"/>
      <c r="H390" s="61">
        <f t="shared" si="99"/>
        <v>5000</v>
      </c>
      <c r="I390" s="101" t="s">
        <v>27</v>
      </c>
      <c r="J390" s="71">
        <f t="shared" si="104"/>
        <v>0</v>
      </c>
      <c r="K390" s="35"/>
      <c r="L390" s="35"/>
      <c r="M390" s="35"/>
      <c r="N390" s="72"/>
      <c r="O390" s="113"/>
      <c r="P390" s="114"/>
      <c r="Q390" s="112"/>
    </row>
    <row r="391" spans="1:17" ht="31.5">
      <c r="A391" s="113"/>
      <c r="B391" s="128"/>
      <c r="C391" s="127"/>
      <c r="D391" s="156"/>
      <c r="E391" s="4"/>
      <c r="F391" s="4"/>
      <c r="G391" s="4"/>
      <c r="H391" s="61">
        <f t="shared" ref="H391:H454" si="113">E391+F391+G391</f>
        <v>0</v>
      </c>
      <c r="I391" s="101" t="s">
        <v>28</v>
      </c>
      <c r="J391" s="71">
        <f t="shared" si="104"/>
        <v>0</v>
      </c>
      <c r="K391" s="35"/>
      <c r="L391" s="35"/>
      <c r="M391" s="35"/>
      <c r="N391" s="72"/>
      <c r="O391" s="113"/>
      <c r="P391" s="114"/>
      <c r="Q391" s="112"/>
    </row>
    <row r="392" spans="1:17" ht="47.25">
      <c r="A392" s="113"/>
      <c r="B392" s="128"/>
      <c r="C392" s="127"/>
      <c r="D392" s="156"/>
      <c r="E392" s="4"/>
      <c r="F392" s="4"/>
      <c r="G392" s="4"/>
      <c r="H392" s="61">
        <f t="shared" si="113"/>
        <v>0</v>
      </c>
      <c r="I392" s="101" t="s">
        <v>32</v>
      </c>
      <c r="J392" s="71">
        <f t="shared" si="104"/>
        <v>0</v>
      </c>
      <c r="K392" s="35"/>
      <c r="L392" s="35"/>
      <c r="M392" s="35"/>
      <c r="N392" s="72"/>
      <c r="O392" s="113"/>
      <c r="P392" s="114"/>
      <c r="Q392" s="112"/>
    </row>
    <row r="393" spans="1:17" ht="47.25">
      <c r="A393" s="113"/>
      <c r="B393" s="128"/>
      <c r="C393" s="127"/>
      <c r="D393" s="156"/>
      <c r="E393" s="4"/>
      <c r="F393" s="4"/>
      <c r="G393" s="4"/>
      <c r="H393" s="61">
        <f t="shared" si="113"/>
        <v>0</v>
      </c>
      <c r="I393" s="101" t="s">
        <v>29</v>
      </c>
      <c r="J393" s="71">
        <f t="shared" si="104"/>
        <v>0</v>
      </c>
      <c r="K393" s="35"/>
      <c r="L393" s="35"/>
      <c r="M393" s="35"/>
      <c r="N393" s="72"/>
      <c r="O393" s="113"/>
      <c r="P393" s="114"/>
      <c r="Q393" s="112"/>
    </row>
    <row r="394" spans="1:17" ht="15.75" customHeight="1">
      <c r="A394" s="113"/>
      <c r="B394" s="128"/>
      <c r="C394" s="127"/>
      <c r="D394" s="156"/>
      <c r="E394" s="4"/>
      <c r="F394" s="4"/>
      <c r="G394" s="4"/>
      <c r="H394" s="61">
        <f t="shared" si="113"/>
        <v>0</v>
      </c>
      <c r="I394" s="101" t="s">
        <v>30</v>
      </c>
      <c r="J394" s="71">
        <f t="shared" si="104"/>
        <v>0</v>
      </c>
      <c r="K394" s="35"/>
      <c r="L394" s="35"/>
      <c r="M394" s="35"/>
      <c r="N394" s="72"/>
      <c r="O394" s="113"/>
      <c r="P394" s="114"/>
      <c r="Q394" s="112"/>
    </row>
    <row r="395" spans="1:17" ht="15.75" customHeight="1">
      <c r="A395" s="113"/>
      <c r="B395" s="128"/>
      <c r="C395" s="127"/>
      <c r="D395" s="156"/>
      <c r="E395" s="4">
        <v>2048</v>
      </c>
      <c r="F395" s="4"/>
      <c r="G395" s="4"/>
      <c r="H395" s="61">
        <f t="shared" si="113"/>
        <v>2048</v>
      </c>
      <c r="I395" s="101" t="s">
        <v>31</v>
      </c>
      <c r="J395" s="71">
        <f t="shared" si="104"/>
        <v>0</v>
      </c>
      <c r="K395" s="35"/>
      <c r="L395" s="35"/>
      <c r="M395" s="35"/>
      <c r="N395" s="72"/>
      <c r="O395" s="113"/>
      <c r="P395" s="114"/>
      <c r="Q395" s="112"/>
    </row>
    <row r="396" spans="1:17">
      <c r="A396" s="113" t="s">
        <v>209</v>
      </c>
      <c r="B396" s="128">
        <v>40544</v>
      </c>
      <c r="C396" s="127">
        <v>40908</v>
      </c>
      <c r="D396" s="156" t="s">
        <v>188</v>
      </c>
      <c r="E396" s="18">
        <f>SUM(E397:E402)</f>
        <v>2580</v>
      </c>
      <c r="F396" s="18">
        <f t="shared" ref="F396:G396" si="114">SUM(F397:F402)</f>
        <v>0</v>
      </c>
      <c r="G396" s="18">
        <f t="shared" si="114"/>
        <v>0</v>
      </c>
      <c r="H396" s="89">
        <f t="shared" si="113"/>
        <v>2580</v>
      </c>
      <c r="I396" s="102" t="s">
        <v>26</v>
      </c>
      <c r="J396" s="54">
        <f t="shared" si="104"/>
        <v>0</v>
      </c>
      <c r="K396" s="18"/>
      <c r="L396" s="18"/>
      <c r="M396" s="18"/>
      <c r="N396" s="56"/>
      <c r="O396" s="113"/>
      <c r="P396" s="114"/>
      <c r="Q396" s="112"/>
    </row>
    <row r="397" spans="1:17" ht="15.75" customHeight="1">
      <c r="A397" s="113"/>
      <c r="B397" s="128"/>
      <c r="C397" s="127"/>
      <c r="D397" s="156"/>
      <c r="E397" s="4">
        <v>2000</v>
      </c>
      <c r="F397" s="4"/>
      <c r="G397" s="4"/>
      <c r="H397" s="61">
        <f t="shared" si="113"/>
        <v>2000</v>
      </c>
      <c r="I397" s="101" t="s">
        <v>27</v>
      </c>
      <c r="J397" s="71">
        <f t="shared" si="104"/>
        <v>0</v>
      </c>
      <c r="K397" s="35"/>
      <c r="L397" s="35"/>
      <c r="M397" s="35"/>
      <c r="N397" s="72"/>
      <c r="O397" s="113"/>
      <c r="P397" s="114"/>
      <c r="Q397" s="112"/>
    </row>
    <row r="398" spans="1:17" ht="31.5">
      <c r="A398" s="113"/>
      <c r="B398" s="128"/>
      <c r="C398" s="127"/>
      <c r="D398" s="156"/>
      <c r="E398" s="4"/>
      <c r="F398" s="4"/>
      <c r="G398" s="4"/>
      <c r="H398" s="61">
        <f t="shared" si="113"/>
        <v>0</v>
      </c>
      <c r="I398" s="101" t="s">
        <v>28</v>
      </c>
      <c r="J398" s="71">
        <f t="shared" si="104"/>
        <v>0</v>
      </c>
      <c r="K398" s="35"/>
      <c r="L398" s="35"/>
      <c r="M398" s="35"/>
      <c r="N398" s="72"/>
      <c r="O398" s="113"/>
      <c r="P398" s="114"/>
      <c r="Q398" s="112"/>
    </row>
    <row r="399" spans="1:17" ht="47.25">
      <c r="A399" s="113"/>
      <c r="B399" s="128"/>
      <c r="C399" s="127"/>
      <c r="D399" s="156"/>
      <c r="E399" s="4"/>
      <c r="F399" s="4"/>
      <c r="G399" s="4"/>
      <c r="H399" s="61">
        <f t="shared" si="113"/>
        <v>0</v>
      </c>
      <c r="I399" s="101" t="s">
        <v>32</v>
      </c>
      <c r="J399" s="71">
        <f t="shared" si="104"/>
        <v>0</v>
      </c>
      <c r="K399" s="35"/>
      <c r="L399" s="35"/>
      <c r="M399" s="35"/>
      <c r="N399" s="72"/>
      <c r="O399" s="113"/>
      <c r="P399" s="114"/>
      <c r="Q399" s="112"/>
    </row>
    <row r="400" spans="1:17" ht="47.25">
      <c r="A400" s="113"/>
      <c r="B400" s="128"/>
      <c r="C400" s="127"/>
      <c r="D400" s="156"/>
      <c r="E400" s="4"/>
      <c r="F400" s="4"/>
      <c r="G400" s="4"/>
      <c r="H400" s="61">
        <f t="shared" si="113"/>
        <v>0</v>
      </c>
      <c r="I400" s="101" t="s">
        <v>29</v>
      </c>
      <c r="J400" s="71">
        <f t="shared" si="104"/>
        <v>0</v>
      </c>
      <c r="K400" s="35"/>
      <c r="L400" s="35"/>
      <c r="M400" s="35"/>
      <c r="N400" s="72"/>
      <c r="O400" s="113"/>
      <c r="P400" s="114"/>
      <c r="Q400" s="112"/>
    </row>
    <row r="401" spans="1:17" ht="15.75" customHeight="1">
      <c r="A401" s="113"/>
      <c r="B401" s="128"/>
      <c r="C401" s="127"/>
      <c r="D401" s="156"/>
      <c r="E401" s="4"/>
      <c r="F401" s="4"/>
      <c r="G401" s="4"/>
      <c r="H401" s="61">
        <f t="shared" si="113"/>
        <v>0</v>
      </c>
      <c r="I401" s="101" t="s">
        <v>30</v>
      </c>
      <c r="J401" s="71">
        <f t="shared" si="104"/>
        <v>0</v>
      </c>
      <c r="K401" s="35"/>
      <c r="L401" s="35"/>
      <c r="M401" s="35"/>
      <c r="N401" s="72"/>
      <c r="O401" s="113"/>
      <c r="P401" s="114"/>
      <c r="Q401" s="112"/>
    </row>
    <row r="402" spans="1:17" ht="15.75" customHeight="1">
      <c r="A402" s="113"/>
      <c r="B402" s="128"/>
      <c r="C402" s="127"/>
      <c r="D402" s="156"/>
      <c r="E402" s="4">
        <v>580</v>
      </c>
      <c r="F402" s="4"/>
      <c r="G402" s="4"/>
      <c r="H402" s="61">
        <f t="shared" si="113"/>
        <v>580</v>
      </c>
      <c r="I402" s="101" t="s">
        <v>31</v>
      </c>
      <c r="J402" s="71">
        <f t="shared" si="104"/>
        <v>0</v>
      </c>
      <c r="K402" s="35"/>
      <c r="L402" s="35"/>
      <c r="M402" s="35"/>
      <c r="N402" s="72"/>
      <c r="O402" s="113"/>
      <c r="P402" s="114"/>
      <c r="Q402" s="112"/>
    </row>
    <row r="403" spans="1:17">
      <c r="A403" s="113" t="s">
        <v>209</v>
      </c>
      <c r="B403" s="128">
        <v>40544</v>
      </c>
      <c r="C403" s="127">
        <v>40908</v>
      </c>
      <c r="D403" s="156" t="s">
        <v>77</v>
      </c>
      <c r="E403" s="18">
        <f>SUM(E404:E409)</f>
        <v>45000</v>
      </c>
      <c r="F403" s="18">
        <f t="shared" ref="F403:G403" si="115">SUM(F404:F409)</f>
        <v>0</v>
      </c>
      <c r="G403" s="18">
        <f t="shared" si="115"/>
        <v>0</v>
      </c>
      <c r="H403" s="89">
        <f t="shared" si="113"/>
        <v>45000</v>
      </c>
      <c r="I403" s="102" t="s">
        <v>26</v>
      </c>
      <c r="J403" s="54">
        <f t="shared" si="104"/>
        <v>0</v>
      </c>
      <c r="K403" s="18"/>
      <c r="L403" s="18"/>
      <c r="M403" s="18"/>
      <c r="N403" s="56"/>
      <c r="O403" s="113"/>
      <c r="P403" s="114"/>
      <c r="Q403" s="112"/>
    </row>
    <row r="404" spans="1:17" ht="15.75" customHeight="1">
      <c r="A404" s="113"/>
      <c r="B404" s="128"/>
      <c r="C404" s="127"/>
      <c r="D404" s="156"/>
      <c r="E404" s="4">
        <v>40000</v>
      </c>
      <c r="F404" s="4"/>
      <c r="G404" s="4"/>
      <c r="H404" s="61">
        <f t="shared" si="113"/>
        <v>40000</v>
      </c>
      <c r="I404" s="101" t="s">
        <v>27</v>
      </c>
      <c r="J404" s="71">
        <f t="shared" si="104"/>
        <v>0</v>
      </c>
      <c r="K404" s="35"/>
      <c r="L404" s="35"/>
      <c r="M404" s="35"/>
      <c r="N404" s="72"/>
      <c r="O404" s="113"/>
      <c r="P404" s="114"/>
      <c r="Q404" s="112"/>
    </row>
    <row r="405" spans="1:17" ht="31.5">
      <c r="A405" s="113"/>
      <c r="B405" s="128"/>
      <c r="C405" s="127"/>
      <c r="D405" s="156"/>
      <c r="E405" s="4"/>
      <c r="F405" s="4"/>
      <c r="G405" s="4"/>
      <c r="H405" s="61">
        <f t="shared" si="113"/>
        <v>0</v>
      </c>
      <c r="I405" s="101" t="s">
        <v>28</v>
      </c>
      <c r="J405" s="71">
        <f t="shared" si="104"/>
        <v>0</v>
      </c>
      <c r="K405" s="35"/>
      <c r="L405" s="35"/>
      <c r="M405" s="35"/>
      <c r="N405" s="72"/>
      <c r="O405" s="113"/>
      <c r="P405" s="114"/>
      <c r="Q405" s="112"/>
    </row>
    <row r="406" spans="1:17" ht="47.25">
      <c r="A406" s="113"/>
      <c r="B406" s="128"/>
      <c r="C406" s="127"/>
      <c r="D406" s="156"/>
      <c r="E406" s="4"/>
      <c r="F406" s="4"/>
      <c r="G406" s="4"/>
      <c r="H406" s="61">
        <f t="shared" si="113"/>
        <v>0</v>
      </c>
      <c r="I406" s="101" t="s">
        <v>32</v>
      </c>
      <c r="J406" s="71">
        <f t="shared" si="104"/>
        <v>0</v>
      </c>
      <c r="K406" s="35"/>
      <c r="L406" s="35"/>
      <c r="M406" s="35"/>
      <c r="N406" s="72"/>
      <c r="O406" s="113"/>
      <c r="P406" s="114"/>
      <c r="Q406" s="112"/>
    </row>
    <row r="407" spans="1:17" ht="47.25">
      <c r="A407" s="113"/>
      <c r="B407" s="128"/>
      <c r="C407" s="127"/>
      <c r="D407" s="156"/>
      <c r="E407" s="4"/>
      <c r="F407" s="4"/>
      <c r="G407" s="4"/>
      <c r="H407" s="61">
        <f t="shared" si="113"/>
        <v>0</v>
      </c>
      <c r="I407" s="101" t="s">
        <v>29</v>
      </c>
      <c r="J407" s="71">
        <f t="shared" si="104"/>
        <v>0</v>
      </c>
      <c r="K407" s="35"/>
      <c r="L407" s="35"/>
      <c r="M407" s="35"/>
      <c r="N407" s="72"/>
      <c r="O407" s="113"/>
      <c r="P407" s="114"/>
      <c r="Q407" s="112"/>
    </row>
    <row r="408" spans="1:17" ht="15.75" customHeight="1">
      <c r="A408" s="113"/>
      <c r="B408" s="128"/>
      <c r="C408" s="127"/>
      <c r="D408" s="156"/>
      <c r="E408" s="4"/>
      <c r="F408" s="4"/>
      <c r="G408" s="4"/>
      <c r="H408" s="61">
        <f t="shared" si="113"/>
        <v>0</v>
      </c>
      <c r="I408" s="101" t="s">
        <v>30</v>
      </c>
      <c r="J408" s="71">
        <f t="shared" si="104"/>
        <v>0</v>
      </c>
      <c r="K408" s="35"/>
      <c r="L408" s="35"/>
      <c r="M408" s="35"/>
      <c r="N408" s="72"/>
      <c r="O408" s="113"/>
      <c r="P408" s="114"/>
      <c r="Q408" s="112"/>
    </row>
    <row r="409" spans="1:17" ht="15.75" customHeight="1">
      <c r="A409" s="113"/>
      <c r="B409" s="128"/>
      <c r="C409" s="127"/>
      <c r="D409" s="156"/>
      <c r="E409" s="4">
        <v>5000</v>
      </c>
      <c r="F409" s="4"/>
      <c r="G409" s="4"/>
      <c r="H409" s="61">
        <f t="shared" si="113"/>
        <v>5000</v>
      </c>
      <c r="I409" s="101" t="s">
        <v>31</v>
      </c>
      <c r="J409" s="71">
        <f t="shared" si="104"/>
        <v>0</v>
      </c>
      <c r="K409" s="35"/>
      <c r="L409" s="35"/>
      <c r="M409" s="35"/>
      <c r="N409" s="72"/>
      <c r="O409" s="113"/>
      <c r="P409" s="114"/>
      <c r="Q409" s="112"/>
    </row>
    <row r="410" spans="1:17">
      <c r="A410" s="113" t="s">
        <v>209</v>
      </c>
      <c r="B410" s="128">
        <v>40544</v>
      </c>
      <c r="C410" s="127">
        <v>40908</v>
      </c>
      <c r="D410" s="156" t="s">
        <v>78</v>
      </c>
      <c r="E410" s="18">
        <f>SUM(E411:E416)</f>
        <v>5000</v>
      </c>
      <c r="F410" s="18">
        <f t="shared" ref="F410:G410" si="116">SUM(F411:F416)</f>
        <v>0</v>
      </c>
      <c r="G410" s="18">
        <f t="shared" si="116"/>
        <v>0</v>
      </c>
      <c r="H410" s="89">
        <f t="shared" si="113"/>
        <v>5000</v>
      </c>
      <c r="I410" s="102" t="s">
        <v>26</v>
      </c>
      <c r="J410" s="54">
        <f t="shared" si="104"/>
        <v>0</v>
      </c>
      <c r="K410" s="18"/>
      <c r="L410" s="18"/>
      <c r="M410" s="18"/>
      <c r="N410" s="56"/>
      <c r="O410" s="113"/>
      <c r="P410" s="114"/>
      <c r="Q410" s="112"/>
    </row>
    <row r="411" spans="1:17" ht="15.75" customHeight="1">
      <c r="A411" s="113"/>
      <c r="B411" s="128"/>
      <c r="C411" s="127"/>
      <c r="D411" s="156"/>
      <c r="E411" s="4">
        <v>1000</v>
      </c>
      <c r="F411" s="4"/>
      <c r="G411" s="4"/>
      <c r="H411" s="61">
        <f t="shared" si="113"/>
        <v>1000</v>
      </c>
      <c r="I411" s="101" t="s">
        <v>27</v>
      </c>
      <c r="J411" s="71">
        <f t="shared" ref="J411:J474" si="117">K411+L411+M411+N411</f>
        <v>0</v>
      </c>
      <c r="K411" s="35"/>
      <c r="L411" s="35"/>
      <c r="M411" s="35"/>
      <c r="N411" s="72"/>
      <c r="O411" s="113"/>
      <c r="P411" s="114"/>
      <c r="Q411" s="112"/>
    </row>
    <row r="412" spans="1:17" ht="31.5">
      <c r="A412" s="113"/>
      <c r="B412" s="128"/>
      <c r="C412" s="127"/>
      <c r="D412" s="156"/>
      <c r="E412" s="4"/>
      <c r="F412" s="4"/>
      <c r="G412" s="4"/>
      <c r="H412" s="61">
        <f t="shared" si="113"/>
        <v>0</v>
      </c>
      <c r="I412" s="101" t="s">
        <v>28</v>
      </c>
      <c r="J412" s="71">
        <f t="shared" si="117"/>
        <v>0</v>
      </c>
      <c r="K412" s="35"/>
      <c r="L412" s="35"/>
      <c r="M412" s="35"/>
      <c r="N412" s="72"/>
      <c r="O412" s="113"/>
      <c r="P412" s="114"/>
      <c r="Q412" s="112"/>
    </row>
    <row r="413" spans="1:17" ht="47.25">
      <c r="A413" s="113"/>
      <c r="B413" s="128"/>
      <c r="C413" s="127"/>
      <c r="D413" s="156"/>
      <c r="E413" s="4"/>
      <c r="F413" s="4"/>
      <c r="G413" s="4"/>
      <c r="H413" s="61">
        <f t="shared" si="113"/>
        <v>0</v>
      </c>
      <c r="I413" s="101" t="s">
        <v>32</v>
      </c>
      <c r="J413" s="71">
        <f t="shared" si="117"/>
        <v>0</v>
      </c>
      <c r="K413" s="35"/>
      <c r="L413" s="35"/>
      <c r="M413" s="35"/>
      <c r="N413" s="72"/>
      <c r="O413" s="113"/>
      <c r="P413" s="114"/>
      <c r="Q413" s="112"/>
    </row>
    <row r="414" spans="1:17" ht="47.25">
      <c r="A414" s="113"/>
      <c r="B414" s="128"/>
      <c r="C414" s="127"/>
      <c r="D414" s="156"/>
      <c r="E414" s="4"/>
      <c r="F414" s="4"/>
      <c r="G414" s="4"/>
      <c r="H414" s="61">
        <f t="shared" si="113"/>
        <v>0</v>
      </c>
      <c r="I414" s="101" t="s">
        <v>29</v>
      </c>
      <c r="J414" s="71">
        <f t="shared" si="117"/>
        <v>0</v>
      </c>
      <c r="K414" s="35"/>
      <c r="L414" s="35"/>
      <c r="M414" s="35"/>
      <c r="N414" s="72"/>
      <c r="O414" s="113"/>
      <c r="P414" s="114"/>
      <c r="Q414" s="112"/>
    </row>
    <row r="415" spans="1:17" ht="15.75" customHeight="1">
      <c r="A415" s="113"/>
      <c r="B415" s="128"/>
      <c r="C415" s="127"/>
      <c r="D415" s="156"/>
      <c r="E415" s="4"/>
      <c r="F415" s="4"/>
      <c r="G415" s="4"/>
      <c r="H415" s="61">
        <f t="shared" si="113"/>
        <v>0</v>
      </c>
      <c r="I415" s="101" t="s">
        <v>30</v>
      </c>
      <c r="J415" s="71">
        <f t="shared" si="117"/>
        <v>0</v>
      </c>
      <c r="K415" s="35"/>
      <c r="L415" s="35"/>
      <c r="M415" s="35"/>
      <c r="N415" s="72"/>
      <c r="O415" s="113"/>
      <c r="P415" s="114"/>
      <c r="Q415" s="112"/>
    </row>
    <row r="416" spans="1:17" ht="15.75" customHeight="1">
      <c r="A416" s="113"/>
      <c r="B416" s="128"/>
      <c r="C416" s="127"/>
      <c r="D416" s="156"/>
      <c r="E416" s="4">
        <v>4000</v>
      </c>
      <c r="F416" s="4"/>
      <c r="G416" s="4"/>
      <c r="H416" s="61">
        <f t="shared" si="113"/>
        <v>4000</v>
      </c>
      <c r="I416" s="101" t="s">
        <v>31</v>
      </c>
      <c r="J416" s="71">
        <f t="shared" si="117"/>
        <v>0</v>
      </c>
      <c r="K416" s="35"/>
      <c r="L416" s="35"/>
      <c r="M416" s="35"/>
      <c r="N416" s="72"/>
      <c r="O416" s="113"/>
      <c r="P416" s="114"/>
      <c r="Q416" s="112"/>
    </row>
    <row r="417" spans="1:18">
      <c r="A417" s="113" t="s">
        <v>209</v>
      </c>
      <c r="B417" s="128">
        <v>40544</v>
      </c>
      <c r="C417" s="127">
        <v>40908</v>
      </c>
      <c r="D417" s="156" t="s">
        <v>79</v>
      </c>
      <c r="E417" s="18">
        <f>SUM(E418:E423)</f>
        <v>5000</v>
      </c>
      <c r="F417" s="18">
        <f t="shared" ref="F417:G417" si="118">SUM(F418:F423)</f>
        <v>0</v>
      </c>
      <c r="G417" s="18">
        <f t="shared" si="118"/>
        <v>0</v>
      </c>
      <c r="H417" s="89">
        <f t="shared" si="113"/>
        <v>5000</v>
      </c>
      <c r="I417" s="102" t="s">
        <v>26</v>
      </c>
      <c r="J417" s="54">
        <f t="shared" si="117"/>
        <v>0</v>
      </c>
      <c r="K417" s="18"/>
      <c r="L417" s="18"/>
      <c r="M417" s="18"/>
      <c r="N417" s="56"/>
      <c r="O417" s="113"/>
      <c r="P417" s="114"/>
      <c r="Q417" s="112"/>
    </row>
    <row r="418" spans="1:18" ht="15.75" customHeight="1">
      <c r="A418" s="113"/>
      <c r="B418" s="128"/>
      <c r="C418" s="127"/>
      <c r="D418" s="156"/>
      <c r="E418" s="4">
        <v>1000</v>
      </c>
      <c r="F418" s="4"/>
      <c r="G418" s="4"/>
      <c r="H418" s="61">
        <f t="shared" si="113"/>
        <v>1000</v>
      </c>
      <c r="I418" s="101" t="s">
        <v>27</v>
      </c>
      <c r="J418" s="71">
        <f t="shared" si="117"/>
        <v>0</v>
      </c>
      <c r="K418" s="35"/>
      <c r="L418" s="35"/>
      <c r="M418" s="35"/>
      <c r="N418" s="72"/>
      <c r="O418" s="113"/>
      <c r="P418" s="114"/>
      <c r="Q418" s="112"/>
    </row>
    <row r="419" spans="1:18" ht="31.5">
      <c r="A419" s="113"/>
      <c r="B419" s="128"/>
      <c r="C419" s="127"/>
      <c r="D419" s="156"/>
      <c r="E419" s="4"/>
      <c r="F419" s="4"/>
      <c r="G419" s="4"/>
      <c r="H419" s="61">
        <f t="shared" si="113"/>
        <v>0</v>
      </c>
      <c r="I419" s="101" t="s">
        <v>28</v>
      </c>
      <c r="J419" s="71">
        <f t="shared" si="117"/>
        <v>0</v>
      </c>
      <c r="K419" s="35"/>
      <c r="L419" s="35"/>
      <c r="M419" s="35"/>
      <c r="N419" s="72"/>
      <c r="O419" s="113"/>
      <c r="P419" s="114"/>
      <c r="Q419" s="112"/>
    </row>
    <row r="420" spans="1:18" ht="47.25">
      <c r="A420" s="113"/>
      <c r="B420" s="128"/>
      <c r="C420" s="127"/>
      <c r="D420" s="156"/>
      <c r="E420" s="4"/>
      <c r="F420" s="4"/>
      <c r="G420" s="4"/>
      <c r="H420" s="61">
        <f t="shared" si="113"/>
        <v>0</v>
      </c>
      <c r="I420" s="101" t="s">
        <v>32</v>
      </c>
      <c r="J420" s="71">
        <f t="shared" si="117"/>
        <v>0</v>
      </c>
      <c r="K420" s="35"/>
      <c r="L420" s="35"/>
      <c r="M420" s="35"/>
      <c r="N420" s="72"/>
      <c r="O420" s="113"/>
      <c r="P420" s="114"/>
      <c r="Q420" s="112"/>
    </row>
    <row r="421" spans="1:18" ht="47.25">
      <c r="A421" s="113"/>
      <c r="B421" s="128"/>
      <c r="C421" s="127"/>
      <c r="D421" s="156"/>
      <c r="E421" s="4"/>
      <c r="F421" s="4"/>
      <c r="G421" s="4"/>
      <c r="H421" s="61">
        <f t="shared" si="113"/>
        <v>0</v>
      </c>
      <c r="I421" s="101" t="s">
        <v>29</v>
      </c>
      <c r="J421" s="71">
        <f t="shared" si="117"/>
        <v>0</v>
      </c>
      <c r="K421" s="35"/>
      <c r="L421" s="35"/>
      <c r="M421" s="35"/>
      <c r="N421" s="72"/>
      <c r="O421" s="113"/>
      <c r="P421" s="114"/>
      <c r="Q421" s="112"/>
    </row>
    <row r="422" spans="1:18" ht="15.75" customHeight="1">
      <c r="A422" s="113"/>
      <c r="B422" s="128"/>
      <c r="C422" s="127"/>
      <c r="D422" s="156"/>
      <c r="E422" s="4"/>
      <c r="F422" s="4"/>
      <c r="G422" s="4"/>
      <c r="H422" s="61">
        <f t="shared" si="113"/>
        <v>0</v>
      </c>
      <c r="I422" s="101" t="s">
        <v>30</v>
      </c>
      <c r="J422" s="71">
        <f t="shared" si="117"/>
        <v>0</v>
      </c>
      <c r="K422" s="35"/>
      <c r="L422" s="35"/>
      <c r="M422" s="35"/>
      <c r="N422" s="72"/>
      <c r="O422" s="113"/>
      <c r="P422" s="114"/>
      <c r="Q422" s="112"/>
    </row>
    <row r="423" spans="1:18" ht="15.75" customHeight="1">
      <c r="A423" s="113"/>
      <c r="B423" s="128"/>
      <c r="C423" s="127"/>
      <c r="D423" s="156"/>
      <c r="E423" s="4">
        <v>4000</v>
      </c>
      <c r="F423" s="4"/>
      <c r="G423" s="4"/>
      <c r="H423" s="61">
        <f t="shared" si="113"/>
        <v>4000</v>
      </c>
      <c r="I423" s="101" t="s">
        <v>31</v>
      </c>
      <c r="J423" s="71">
        <f t="shared" si="117"/>
        <v>0</v>
      </c>
      <c r="K423" s="35"/>
      <c r="L423" s="35"/>
      <c r="M423" s="35"/>
      <c r="N423" s="72"/>
      <c r="O423" s="113"/>
      <c r="P423" s="114"/>
      <c r="Q423" s="112"/>
    </row>
    <row r="424" spans="1:18">
      <c r="A424" s="113" t="s">
        <v>209</v>
      </c>
      <c r="B424" s="128">
        <v>40544</v>
      </c>
      <c r="C424" s="127">
        <v>40908</v>
      </c>
      <c r="D424" s="156" t="s">
        <v>80</v>
      </c>
      <c r="E424" s="18">
        <f>SUM(E425:E430)</f>
        <v>5000</v>
      </c>
      <c r="F424" s="18">
        <f t="shared" ref="F424:G424" si="119">SUM(F425:F430)</f>
        <v>0</v>
      </c>
      <c r="G424" s="18">
        <f t="shared" si="119"/>
        <v>0</v>
      </c>
      <c r="H424" s="89">
        <f t="shared" si="113"/>
        <v>5000</v>
      </c>
      <c r="I424" s="102" t="s">
        <v>26</v>
      </c>
      <c r="J424" s="54">
        <f t="shared" si="117"/>
        <v>0</v>
      </c>
      <c r="K424" s="18"/>
      <c r="L424" s="18"/>
      <c r="M424" s="18"/>
      <c r="N424" s="56"/>
      <c r="O424" s="113"/>
      <c r="P424" s="114"/>
      <c r="Q424" s="112"/>
    </row>
    <row r="425" spans="1:18" ht="15.75" customHeight="1">
      <c r="A425" s="113"/>
      <c r="B425" s="128"/>
      <c r="C425" s="127"/>
      <c r="D425" s="156"/>
      <c r="E425" s="4">
        <v>1000</v>
      </c>
      <c r="F425" s="4"/>
      <c r="G425" s="4"/>
      <c r="H425" s="61">
        <f t="shared" si="113"/>
        <v>1000</v>
      </c>
      <c r="I425" s="101" t="s">
        <v>27</v>
      </c>
      <c r="J425" s="71">
        <f t="shared" si="117"/>
        <v>0</v>
      </c>
      <c r="K425" s="35"/>
      <c r="L425" s="35"/>
      <c r="M425" s="35"/>
      <c r="N425" s="72"/>
      <c r="O425" s="113"/>
      <c r="P425" s="114"/>
      <c r="Q425" s="112"/>
    </row>
    <row r="426" spans="1:18" ht="31.5">
      <c r="A426" s="113"/>
      <c r="B426" s="128"/>
      <c r="C426" s="127"/>
      <c r="D426" s="156"/>
      <c r="E426" s="4"/>
      <c r="F426" s="4"/>
      <c r="G426" s="4"/>
      <c r="H426" s="61">
        <f t="shared" si="113"/>
        <v>0</v>
      </c>
      <c r="I426" s="101" t="s">
        <v>28</v>
      </c>
      <c r="J426" s="71">
        <f t="shared" si="117"/>
        <v>0</v>
      </c>
      <c r="K426" s="35"/>
      <c r="L426" s="35"/>
      <c r="M426" s="35"/>
      <c r="N426" s="72"/>
      <c r="O426" s="113"/>
      <c r="P426" s="114"/>
      <c r="Q426" s="112"/>
    </row>
    <row r="427" spans="1:18" ht="47.25">
      <c r="A427" s="113"/>
      <c r="B427" s="128"/>
      <c r="C427" s="127"/>
      <c r="D427" s="156"/>
      <c r="E427" s="4"/>
      <c r="F427" s="4"/>
      <c r="G427" s="4"/>
      <c r="H427" s="61">
        <f t="shared" si="113"/>
        <v>0</v>
      </c>
      <c r="I427" s="101" t="s">
        <v>32</v>
      </c>
      <c r="J427" s="71">
        <f t="shared" si="117"/>
        <v>0</v>
      </c>
      <c r="K427" s="35"/>
      <c r="L427" s="35"/>
      <c r="M427" s="35"/>
      <c r="N427" s="72"/>
      <c r="O427" s="113"/>
      <c r="P427" s="114"/>
      <c r="Q427" s="112"/>
    </row>
    <row r="428" spans="1:18" ht="47.25">
      <c r="A428" s="113"/>
      <c r="B428" s="128"/>
      <c r="C428" s="127"/>
      <c r="D428" s="156"/>
      <c r="E428" s="4"/>
      <c r="F428" s="4"/>
      <c r="G428" s="4"/>
      <c r="H428" s="61">
        <f t="shared" si="113"/>
        <v>0</v>
      </c>
      <c r="I428" s="101" t="s">
        <v>29</v>
      </c>
      <c r="J428" s="71">
        <f t="shared" si="117"/>
        <v>0</v>
      </c>
      <c r="K428" s="35"/>
      <c r="L428" s="35"/>
      <c r="M428" s="35"/>
      <c r="N428" s="72"/>
      <c r="O428" s="113"/>
      <c r="P428" s="114"/>
      <c r="Q428" s="112"/>
    </row>
    <row r="429" spans="1:18" ht="15.75" customHeight="1">
      <c r="A429" s="113"/>
      <c r="B429" s="128"/>
      <c r="C429" s="127"/>
      <c r="D429" s="156"/>
      <c r="E429" s="4"/>
      <c r="F429" s="4"/>
      <c r="G429" s="4"/>
      <c r="H429" s="61">
        <f t="shared" si="113"/>
        <v>0</v>
      </c>
      <c r="I429" s="101" t="s">
        <v>30</v>
      </c>
      <c r="J429" s="71">
        <f t="shared" si="117"/>
        <v>0</v>
      </c>
      <c r="K429" s="35"/>
      <c r="L429" s="35"/>
      <c r="M429" s="35"/>
      <c r="N429" s="72"/>
      <c r="O429" s="113"/>
      <c r="P429" s="114"/>
      <c r="Q429" s="112"/>
    </row>
    <row r="430" spans="1:18" ht="15.75" customHeight="1">
      <c r="A430" s="113"/>
      <c r="B430" s="128"/>
      <c r="C430" s="127"/>
      <c r="D430" s="156"/>
      <c r="E430" s="4">
        <v>4000</v>
      </c>
      <c r="F430" s="4"/>
      <c r="G430" s="4"/>
      <c r="H430" s="61">
        <f t="shared" si="113"/>
        <v>4000</v>
      </c>
      <c r="I430" s="101" t="s">
        <v>31</v>
      </c>
      <c r="J430" s="71">
        <f t="shared" si="117"/>
        <v>0</v>
      </c>
      <c r="K430" s="35"/>
      <c r="L430" s="35"/>
      <c r="M430" s="35"/>
      <c r="N430" s="72"/>
      <c r="O430" s="113"/>
      <c r="P430" s="114"/>
      <c r="Q430" s="112"/>
    </row>
    <row r="431" spans="1:18" s="5" customFormat="1">
      <c r="A431" s="113" t="s">
        <v>209</v>
      </c>
      <c r="B431" s="128">
        <v>40544</v>
      </c>
      <c r="C431" s="127">
        <v>40908</v>
      </c>
      <c r="D431" s="156" t="s">
        <v>137</v>
      </c>
      <c r="E431" s="18">
        <f>SUM(E432:E437)</f>
        <v>5000</v>
      </c>
      <c r="F431" s="18">
        <f t="shared" ref="F431:G431" si="120">SUM(F432:F437)</f>
        <v>0</v>
      </c>
      <c r="G431" s="18">
        <f t="shared" si="120"/>
        <v>0</v>
      </c>
      <c r="H431" s="89">
        <f t="shared" si="113"/>
        <v>5000</v>
      </c>
      <c r="I431" s="102" t="s">
        <v>26</v>
      </c>
      <c r="J431" s="54">
        <f t="shared" si="117"/>
        <v>0</v>
      </c>
      <c r="K431" s="18"/>
      <c r="L431" s="18"/>
      <c r="M431" s="18"/>
      <c r="N431" s="56"/>
      <c r="O431" s="113"/>
      <c r="P431" s="114"/>
      <c r="Q431" s="112"/>
      <c r="R431" s="13"/>
    </row>
    <row r="432" spans="1:18" s="5" customFormat="1" ht="15.75" customHeight="1">
      <c r="A432" s="113"/>
      <c r="B432" s="128"/>
      <c r="C432" s="127"/>
      <c r="D432" s="156"/>
      <c r="E432" s="4">
        <v>1000</v>
      </c>
      <c r="F432" s="4"/>
      <c r="G432" s="4"/>
      <c r="H432" s="61">
        <f t="shared" si="113"/>
        <v>1000</v>
      </c>
      <c r="I432" s="101" t="s">
        <v>27</v>
      </c>
      <c r="J432" s="71">
        <f t="shared" si="117"/>
        <v>0</v>
      </c>
      <c r="K432" s="35"/>
      <c r="L432" s="35"/>
      <c r="M432" s="35"/>
      <c r="N432" s="72"/>
      <c r="O432" s="113"/>
      <c r="P432" s="114"/>
      <c r="Q432" s="112"/>
      <c r="R432" s="13"/>
    </row>
    <row r="433" spans="1:18" s="5" customFormat="1" ht="31.5">
      <c r="A433" s="113"/>
      <c r="B433" s="128"/>
      <c r="C433" s="127"/>
      <c r="D433" s="156"/>
      <c r="E433" s="4"/>
      <c r="F433" s="4"/>
      <c r="G433" s="4"/>
      <c r="H433" s="61">
        <f t="shared" si="113"/>
        <v>0</v>
      </c>
      <c r="I433" s="101" t="s">
        <v>28</v>
      </c>
      <c r="J433" s="71">
        <f t="shared" si="117"/>
        <v>0</v>
      </c>
      <c r="K433" s="35"/>
      <c r="L433" s="35"/>
      <c r="M433" s="35"/>
      <c r="N433" s="72"/>
      <c r="O433" s="113"/>
      <c r="P433" s="114"/>
      <c r="Q433" s="112"/>
      <c r="R433" s="13"/>
    </row>
    <row r="434" spans="1:18" s="5" customFormat="1" ht="47.25">
      <c r="A434" s="113"/>
      <c r="B434" s="128"/>
      <c r="C434" s="127"/>
      <c r="D434" s="156"/>
      <c r="E434" s="4"/>
      <c r="F434" s="4"/>
      <c r="G434" s="4"/>
      <c r="H434" s="61">
        <f t="shared" si="113"/>
        <v>0</v>
      </c>
      <c r="I434" s="101" t="s">
        <v>32</v>
      </c>
      <c r="J434" s="71">
        <f t="shared" si="117"/>
        <v>0</v>
      </c>
      <c r="K434" s="35"/>
      <c r="L434" s="35"/>
      <c r="M434" s="35"/>
      <c r="N434" s="72"/>
      <c r="O434" s="113"/>
      <c r="P434" s="114"/>
      <c r="Q434" s="112"/>
      <c r="R434" s="13"/>
    </row>
    <row r="435" spans="1:18" s="5" customFormat="1" ht="47.25">
      <c r="A435" s="113"/>
      <c r="B435" s="128"/>
      <c r="C435" s="127"/>
      <c r="D435" s="156"/>
      <c r="E435" s="4"/>
      <c r="F435" s="4"/>
      <c r="G435" s="4"/>
      <c r="H435" s="61">
        <f t="shared" si="113"/>
        <v>0</v>
      </c>
      <c r="I435" s="101" t="s">
        <v>29</v>
      </c>
      <c r="J435" s="71">
        <f t="shared" si="117"/>
        <v>0</v>
      </c>
      <c r="K435" s="35"/>
      <c r="L435" s="35"/>
      <c r="M435" s="35"/>
      <c r="N435" s="72"/>
      <c r="O435" s="113"/>
      <c r="P435" s="114"/>
      <c r="Q435" s="112"/>
      <c r="R435" s="13"/>
    </row>
    <row r="436" spans="1:18" s="5" customFormat="1" ht="15.75" customHeight="1">
      <c r="A436" s="113"/>
      <c r="B436" s="128"/>
      <c r="C436" s="127"/>
      <c r="D436" s="156"/>
      <c r="E436" s="4"/>
      <c r="F436" s="4"/>
      <c r="G436" s="4"/>
      <c r="H436" s="61">
        <f t="shared" si="113"/>
        <v>0</v>
      </c>
      <c r="I436" s="101" t="s">
        <v>30</v>
      </c>
      <c r="J436" s="71">
        <f t="shared" si="117"/>
        <v>0</v>
      </c>
      <c r="K436" s="35"/>
      <c r="L436" s="35"/>
      <c r="M436" s="35"/>
      <c r="N436" s="72"/>
      <c r="O436" s="113"/>
      <c r="P436" s="114"/>
      <c r="Q436" s="112"/>
      <c r="R436" s="13"/>
    </row>
    <row r="437" spans="1:18" s="5" customFormat="1" ht="15.75" customHeight="1">
      <c r="A437" s="113"/>
      <c r="B437" s="128"/>
      <c r="C437" s="127"/>
      <c r="D437" s="156"/>
      <c r="E437" s="4">
        <v>4000</v>
      </c>
      <c r="F437" s="4"/>
      <c r="G437" s="4"/>
      <c r="H437" s="61">
        <f t="shared" si="113"/>
        <v>4000</v>
      </c>
      <c r="I437" s="101" t="s">
        <v>31</v>
      </c>
      <c r="J437" s="71">
        <f t="shared" si="117"/>
        <v>0</v>
      </c>
      <c r="K437" s="35"/>
      <c r="L437" s="35"/>
      <c r="M437" s="35"/>
      <c r="N437" s="72"/>
      <c r="O437" s="113"/>
      <c r="P437" s="114"/>
      <c r="Q437" s="112"/>
      <c r="R437" s="13"/>
    </row>
    <row r="438" spans="1:18">
      <c r="A438" s="113" t="s">
        <v>209</v>
      </c>
      <c r="B438" s="128">
        <v>40544</v>
      </c>
      <c r="C438" s="127">
        <v>40908</v>
      </c>
      <c r="D438" s="156" t="s">
        <v>81</v>
      </c>
      <c r="E438" s="18">
        <f>SUM(E439:E444)</f>
        <v>12000</v>
      </c>
      <c r="F438" s="18">
        <f t="shared" ref="F438:G438" si="121">SUM(F439:F444)</f>
        <v>0</v>
      </c>
      <c r="G438" s="18">
        <f t="shared" si="121"/>
        <v>0</v>
      </c>
      <c r="H438" s="89">
        <f t="shared" si="113"/>
        <v>12000</v>
      </c>
      <c r="I438" s="102" t="s">
        <v>26</v>
      </c>
      <c r="J438" s="54">
        <f t="shared" si="117"/>
        <v>0</v>
      </c>
      <c r="K438" s="18"/>
      <c r="L438" s="18"/>
      <c r="M438" s="18"/>
      <c r="N438" s="56"/>
      <c r="O438" s="113"/>
      <c r="P438" s="114"/>
      <c r="Q438" s="112"/>
    </row>
    <row r="439" spans="1:18" ht="15.75" customHeight="1">
      <c r="A439" s="113"/>
      <c r="B439" s="128"/>
      <c r="C439" s="127"/>
      <c r="D439" s="156"/>
      <c r="E439" s="4"/>
      <c r="F439" s="4"/>
      <c r="G439" s="4"/>
      <c r="H439" s="61">
        <f t="shared" si="113"/>
        <v>0</v>
      </c>
      <c r="I439" s="101" t="s">
        <v>27</v>
      </c>
      <c r="J439" s="71">
        <f t="shared" si="117"/>
        <v>0</v>
      </c>
      <c r="K439" s="35"/>
      <c r="L439" s="35"/>
      <c r="M439" s="35"/>
      <c r="N439" s="72"/>
      <c r="O439" s="113"/>
      <c r="P439" s="114"/>
      <c r="Q439" s="112"/>
    </row>
    <row r="440" spans="1:18" ht="31.5">
      <c r="A440" s="113"/>
      <c r="B440" s="128"/>
      <c r="C440" s="127"/>
      <c r="D440" s="156"/>
      <c r="E440" s="4"/>
      <c r="F440" s="4"/>
      <c r="G440" s="4"/>
      <c r="H440" s="61">
        <f t="shared" si="113"/>
        <v>0</v>
      </c>
      <c r="I440" s="101" t="s">
        <v>28</v>
      </c>
      <c r="J440" s="71">
        <f t="shared" si="117"/>
        <v>0</v>
      </c>
      <c r="K440" s="35"/>
      <c r="L440" s="35"/>
      <c r="M440" s="35"/>
      <c r="N440" s="72"/>
      <c r="O440" s="113"/>
      <c r="P440" s="114"/>
      <c r="Q440" s="112"/>
    </row>
    <row r="441" spans="1:18" ht="47.25">
      <c r="A441" s="113"/>
      <c r="B441" s="128"/>
      <c r="C441" s="127"/>
      <c r="D441" s="156"/>
      <c r="E441" s="4"/>
      <c r="F441" s="4"/>
      <c r="G441" s="4"/>
      <c r="H441" s="61">
        <f t="shared" si="113"/>
        <v>0</v>
      </c>
      <c r="I441" s="101" t="s">
        <v>32</v>
      </c>
      <c r="J441" s="71">
        <f t="shared" si="117"/>
        <v>0</v>
      </c>
      <c r="K441" s="35"/>
      <c r="L441" s="35"/>
      <c r="M441" s="35"/>
      <c r="N441" s="72"/>
      <c r="O441" s="113"/>
      <c r="P441" s="114"/>
      <c r="Q441" s="112"/>
    </row>
    <row r="442" spans="1:18" ht="47.25">
      <c r="A442" s="113"/>
      <c r="B442" s="128"/>
      <c r="C442" s="127"/>
      <c r="D442" s="156"/>
      <c r="E442" s="4"/>
      <c r="F442" s="4"/>
      <c r="G442" s="4"/>
      <c r="H442" s="61">
        <f t="shared" si="113"/>
        <v>0</v>
      </c>
      <c r="I442" s="101" t="s">
        <v>29</v>
      </c>
      <c r="J442" s="71">
        <f t="shared" si="117"/>
        <v>0</v>
      </c>
      <c r="K442" s="35"/>
      <c r="L442" s="35"/>
      <c r="M442" s="35"/>
      <c r="N442" s="72"/>
      <c r="O442" s="113"/>
      <c r="P442" s="114"/>
      <c r="Q442" s="112"/>
    </row>
    <row r="443" spans="1:18" ht="15.75" customHeight="1">
      <c r="A443" s="113"/>
      <c r="B443" s="128"/>
      <c r="C443" s="127"/>
      <c r="D443" s="156"/>
      <c r="E443" s="4"/>
      <c r="F443" s="4"/>
      <c r="G443" s="4"/>
      <c r="H443" s="61">
        <f t="shared" si="113"/>
        <v>0</v>
      </c>
      <c r="I443" s="101" t="s">
        <v>30</v>
      </c>
      <c r="J443" s="71">
        <f t="shared" si="117"/>
        <v>0</v>
      </c>
      <c r="K443" s="35"/>
      <c r="L443" s="35"/>
      <c r="M443" s="35"/>
      <c r="N443" s="72"/>
      <c r="O443" s="113"/>
      <c r="P443" s="114"/>
      <c r="Q443" s="112"/>
    </row>
    <row r="444" spans="1:18" ht="15.75" customHeight="1">
      <c r="A444" s="113"/>
      <c r="B444" s="128"/>
      <c r="C444" s="127"/>
      <c r="D444" s="156"/>
      <c r="E444" s="4">
        <v>12000</v>
      </c>
      <c r="F444" s="4"/>
      <c r="G444" s="4"/>
      <c r="H444" s="61">
        <f t="shared" si="113"/>
        <v>12000</v>
      </c>
      <c r="I444" s="101" t="s">
        <v>31</v>
      </c>
      <c r="J444" s="71">
        <f t="shared" si="117"/>
        <v>0</v>
      </c>
      <c r="K444" s="35"/>
      <c r="L444" s="35"/>
      <c r="M444" s="35"/>
      <c r="N444" s="72"/>
      <c r="O444" s="113"/>
      <c r="P444" s="114"/>
      <c r="Q444" s="112"/>
    </row>
    <row r="445" spans="1:18">
      <c r="A445" s="113" t="s">
        <v>209</v>
      </c>
      <c r="B445" s="128">
        <v>40544</v>
      </c>
      <c r="C445" s="127">
        <v>43465</v>
      </c>
      <c r="D445" s="156" t="s">
        <v>82</v>
      </c>
      <c r="E445" s="18">
        <f>SUM(E446:E451)</f>
        <v>9600</v>
      </c>
      <c r="F445" s="18">
        <f t="shared" ref="F445:G445" si="122">SUM(F446:F451)</f>
        <v>1754</v>
      </c>
      <c r="G445" s="18">
        <f t="shared" si="122"/>
        <v>0</v>
      </c>
      <c r="H445" s="89">
        <f t="shared" si="113"/>
        <v>11354</v>
      </c>
      <c r="I445" s="102" t="s">
        <v>26</v>
      </c>
      <c r="J445" s="54">
        <f t="shared" si="117"/>
        <v>1753.66</v>
      </c>
      <c r="K445" s="18">
        <f>SUM(K446:K451)</f>
        <v>0</v>
      </c>
      <c r="L445" s="18">
        <f t="shared" ref="L445:N445" si="123">SUM(L446:L451)</f>
        <v>0</v>
      </c>
      <c r="M445" s="18">
        <f t="shared" si="123"/>
        <v>1753.66</v>
      </c>
      <c r="N445" s="56">
        <f t="shared" si="123"/>
        <v>0</v>
      </c>
      <c r="O445" s="113"/>
      <c r="P445" s="114"/>
      <c r="Q445" s="112"/>
    </row>
    <row r="446" spans="1:18" ht="15.75" customHeight="1">
      <c r="A446" s="113"/>
      <c r="B446" s="128"/>
      <c r="C446" s="127"/>
      <c r="D446" s="156"/>
      <c r="E446" s="4"/>
      <c r="F446" s="4">
        <v>1754</v>
      </c>
      <c r="G446" s="4"/>
      <c r="H446" s="61">
        <f t="shared" si="113"/>
        <v>1754</v>
      </c>
      <c r="I446" s="101" t="s">
        <v>27</v>
      </c>
      <c r="J446" s="71">
        <f t="shared" si="117"/>
        <v>1753.66</v>
      </c>
      <c r="K446" s="35">
        <v>0</v>
      </c>
      <c r="L446" s="35">
        <v>0</v>
      </c>
      <c r="M446" s="35">
        <v>1753.66</v>
      </c>
      <c r="N446" s="72">
        <v>0</v>
      </c>
      <c r="O446" s="113"/>
      <c r="P446" s="114"/>
      <c r="Q446" s="112"/>
    </row>
    <row r="447" spans="1:18" ht="31.5">
      <c r="A447" s="113"/>
      <c r="B447" s="128"/>
      <c r="C447" s="127"/>
      <c r="D447" s="156"/>
      <c r="E447" s="4"/>
      <c r="F447" s="4"/>
      <c r="G447" s="4"/>
      <c r="H447" s="61">
        <f t="shared" si="113"/>
        <v>0</v>
      </c>
      <c r="I447" s="101" t="s">
        <v>28</v>
      </c>
      <c r="J447" s="71">
        <f t="shared" si="117"/>
        <v>0</v>
      </c>
      <c r="K447" s="35"/>
      <c r="L447" s="35"/>
      <c r="M447" s="35"/>
      <c r="N447" s="72"/>
      <c r="O447" s="113"/>
      <c r="P447" s="114"/>
      <c r="Q447" s="112"/>
    </row>
    <row r="448" spans="1:18" ht="47.25">
      <c r="A448" s="113"/>
      <c r="B448" s="128"/>
      <c r="C448" s="127"/>
      <c r="D448" s="156"/>
      <c r="E448" s="4"/>
      <c r="F448" s="4"/>
      <c r="G448" s="4"/>
      <c r="H448" s="61">
        <f t="shared" si="113"/>
        <v>0</v>
      </c>
      <c r="I448" s="101" t="s">
        <v>32</v>
      </c>
      <c r="J448" s="71">
        <f t="shared" si="117"/>
        <v>0</v>
      </c>
      <c r="K448" s="35"/>
      <c r="L448" s="35"/>
      <c r="M448" s="35"/>
      <c r="N448" s="72"/>
      <c r="O448" s="113"/>
      <c r="P448" s="114"/>
      <c r="Q448" s="112"/>
    </row>
    <row r="449" spans="1:17" ht="47.25">
      <c r="A449" s="113"/>
      <c r="B449" s="128"/>
      <c r="C449" s="127"/>
      <c r="D449" s="156"/>
      <c r="E449" s="4"/>
      <c r="F449" s="4"/>
      <c r="G449" s="4"/>
      <c r="H449" s="61">
        <f t="shared" si="113"/>
        <v>0</v>
      </c>
      <c r="I449" s="101" t="s">
        <v>29</v>
      </c>
      <c r="J449" s="71">
        <f t="shared" si="117"/>
        <v>0</v>
      </c>
      <c r="K449" s="35"/>
      <c r="L449" s="35"/>
      <c r="M449" s="35"/>
      <c r="N449" s="72"/>
      <c r="O449" s="113"/>
      <c r="P449" s="114"/>
      <c r="Q449" s="112"/>
    </row>
    <row r="450" spans="1:17" ht="15.75" customHeight="1">
      <c r="A450" s="113"/>
      <c r="B450" s="128"/>
      <c r="C450" s="127"/>
      <c r="D450" s="156"/>
      <c r="E450" s="4"/>
      <c r="F450" s="4"/>
      <c r="G450" s="4"/>
      <c r="H450" s="61">
        <f t="shared" si="113"/>
        <v>0</v>
      </c>
      <c r="I450" s="101" t="s">
        <v>30</v>
      </c>
      <c r="J450" s="71">
        <f t="shared" si="117"/>
        <v>0</v>
      </c>
      <c r="K450" s="35"/>
      <c r="L450" s="35"/>
      <c r="M450" s="35"/>
      <c r="N450" s="72"/>
      <c r="O450" s="113"/>
      <c r="P450" s="114"/>
      <c r="Q450" s="112"/>
    </row>
    <row r="451" spans="1:17" ht="15.75" customHeight="1">
      <c r="A451" s="113"/>
      <c r="B451" s="128"/>
      <c r="C451" s="127"/>
      <c r="D451" s="156"/>
      <c r="E451" s="4">
        <v>9600</v>
      </c>
      <c r="F451" s="4"/>
      <c r="G451" s="4"/>
      <c r="H451" s="61">
        <f t="shared" si="113"/>
        <v>9600</v>
      </c>
      <c r="I451" s="101" t="s">
        <v>31</v>
      </c>
      <c r="J451" s="71">
        <f t="shared" si="117"/>
        <v>0</v>
      </c>
      <c r="K451" s="35"/>
      <c r="L451" s="35"/>
      <c r="M451" s="35"/>
      <c r="N451" s="72"/>
      <c r="O451" s="113"/>
      <c r="P451" s="114"/>
      <c r="Q451" s="112"/>
    </row>
    <row r="452" spans="1:17">
      <c r="A452" s="113" t="s">
        <v>209</v>
      </c>
      <c r="B452" s="128">
        <v>40544</v>
      </c>
      <c r="C452" s="127">
        <v>42004</v>
      </c>
      <c r="D452" s="156" t="s">
        <v>83</v>
      </c>
      <c r="E452" s="18">
        <f>SUM(E453:E458)</f>
        <v>7800</v>
      </c>
      <c r="F452" s="18">
        <f t="shared" ref="F452:G452" si="124">SUM(F453:F458)</f>
        <v>1168</v>
      </c>
      <c r="G452" s="18">
        <f t="shared" si="124"/>
        <v>0</v>
      </c>
      <c r="H452" s="89">
        <f t="shared" si="113"/>
        <v>8968</v>
      </c>
      <c r="I452" s="102" t="s">
        <v>26</v>
      </c>
      <c r="J452" s="54">
        <f t="shared" si="117"/>
        <v>1167.3699999999999</v>
      </c>
      <c r="K452" s="18">
        <f>SUM(K453:K458)</f>
        <v>0</v>
      </c>
      <c r="L452" s="18">
        <f t="shared" ref="L452:N452" si="125">SUM(L453:L458)</f>
        <v>0</v>
      </c>
      <c r="M452" s="18">
        <f t="shared" si="125"/>
        <v>1167.3699999999999</v>
      </c>
      <c r="N452" s="56">
        <f t="shared" si="125"/>
        <v>0</v>
      </c>
      <c r="O452" s="113"/>
      <c r="P452" s="114"/>
      <c r="Q452" s="112"/>
    </row>
    <row r="453" spans="1:17" ht="15.75" customHeight="1">
      <c r="A453" s="113"/>
      <c r="B453" s="128"/>
      <c r="C453" s="127"/>
      <c r="D453" s="156"/>
      <c r="E453" s="4"/>
      <c r="F453" s="4">
        <v>1168</v>
      </c>
      <c r="G453" s="4"/>
      <c r="H453" s="61">
        <f t="shared" si="113"/>
        <v>1168</v>
      </c>
      <c r="I453" s="101" t="s">
        <v>27</v>
      </c>
      <c r="J453" s="71">
        <f t="shared" si="117"/>
        <v>1167.3699999999999</v>
      </c>
      <c r="K453" s="35">
        <v>0</v>
      </c>
      <c r="L453" s="35">
        <v>0</v>
      </c>
      <c r="M453" s="35">
        <v>1167.3699999999999</v>
      </c>
      <c r="N453" s="72">
        <v>0</v>
      </c>
      <c r="O453" s="113"/>
      <c r="P453" s="114"/>
      <c r="Q453" s="112"/>
    </row>
    <row r="454" spans="1:17" ht="31.5">
      <c r="A454" s="113"/>
      <c r="B454" s="128"/>
      <c r="C454" s="127"/>
      <c r="D454" s="156"/>
      <c r="E454" s="4"/>
      <c r="F454" s="4"/>
      <c r="G454" s="4"/>
      <c r="H454" s="61">
        <f t="shared" si="113"/>
        <v>0</v>
      </c>
      <c r="I454" s="101" t="s">
        <v>28</v>
      </c>
      <c r="J454" s="71">
        <f t="shared" si="117"/>
        <v>0</v>
      </c>
      <c r="K454" s="35"/>
      <c r="L454" s="35"/>
      <c r="M454" s="35"/>
      <c r="N454" s="72"/>
      <c r="O454" s="113"/>
      <c r="P454" s="114"/>
      <c r="Q454" s="112"/>
    </row>
    <row r="455" spans="1:17" ht="47.25">
      <c r="A455" s="113"/>
      <c r="B455" s="128"/>
      <c r="C455" s="127"/>
      <c r="D455" s="156"/>
      <c r="E455" s="4"/>
      <c r="F455" s="4"/>
      <c r="G455" s="4"/>
      <c r="H455" s="61">
        <f t="shared" ref="H455:H518" si="126">E455+F455+G455</f>
        <v>0</v>
      </c>
      <c r="I455" s="101" t="s">
        <v>32</v>
      </c>
      <c r="J455" s="71">
        <f t="shared" si="117"/>
        <v>0</v>
      </c>
      <c r="K455" s="35"/>
      <c r="L455" s="35"/>
      <c r="M455" s="35"/>
      <c r="N455" s="72"/>
      <c r="O455" s="113"/>
      <c r="P455" s="114"/>
      <c r="Q455" s="112"/>
    </row>
    <row r="456" spans="1:17" ht="47.25">
      <c r="A456" s="113"/>
      <c r="B456" s="128"/>
      <c r="C456" s="127"/>
      <c r="D456" s="156"/>
      <c r="E456" s="4"/>
      <c r="F456" s="4"/>
      <c r="G456" s="4"/>
      <c r="H456" s="61">
        <f t="shared" si="126"/>
        <v>0</v>
      </c>
      <c r="I456" s="101" t="s">
        <v>29</v>
      </c>
      <c r="J456" s="71">
        <f t="shared" si="117"/>
        <v>0</v>
      </c>
      <c r="K456" s="35"/>
      <c r="L456" s="35"/>
      <c r="M456" s="35"/>
      <c r="N456" s="72"/>
      <c r="O456" s="113"/>
      <c r="P456" s="114"/>
      <c r="Q456" s="112"/>
    </row>
    <row r="457" spans="1:17" ht="15.75" customHeight="1">
      <c r="A457" s="113"/>
      <c r="B457" s="128"/>
      <c r="C457" s="127"/>
      <c r="D457" s="156"/>
      <c r="E457" s="4"/>
      <c r="F457" s="4"/>
      <c r="G457" s="4"/>
      <c r="H457" s="61">
        <f t="shared" si="126"/>
        <v>0</v>
      </c>
      <c r="I457" s="101" t="s">
        <v>30</v>
      </c>
      <c r="J457" s="71">
        <f t="shared" si="117"/>
        <v>0</v>
      </c>
      <c r="K457" s="35"/>
      <c r="L457" s="35"/>
      <c r="M457" s="35"/>
      <c r="N457" s="72"/>
      <c r="O457" s="113"/>
      <c r="P457" s="114"/>
      <c r="Q457" s="112"/>
    </row>
    <row r="458" spans="1:17" ht="15.75" customHeight="1">
      <c r="A458" s="113"/>
      <c r="B458" s="128"/>
      <c r="C458" s="127"/>
      <c r="D458" s="156"/>
      <c r="E458" s="4">
        <v>7800</v>
      </c>
      <c r="F458" s="4"/>
      <c r="G458" s="4"/>
      <c r="H458" s="61">
        <f t="shared" si="126"/>
        <v>7800</v>
      </c>
      <c r="I458" s="101" t="s">
        <v>31</v>
      </c>
      <c r="J458" s="71">
        <f t="shared" si="117"/>
        <v>0</v>
      </c>
      <c r="K458" s="35"/>
      <c r="L458" s="35"/>
      <c r="M458" s="35"/>
      <c r="N458" s="72"/>
      <c r="O458" s="113"/>
      <c r="P458" s="114"/>
      <c r="Q458" s="112"/>
    </row>
    <row r="459" spans="1:17">
      <c r="A459" s="113" t="s">
        <v>174</v>
      </c>
      <c r="B459" s="128">
        <v>40544</v>
      </c>
      <c r="C459" s="127">
        <v>42004</v>
      </c>
      <c r="D459" s="156" t="s">
        <v>84</v>
      </c>
      <c r="E459" s="18">
        <f>SUM(E460:E465)</f>
        <v>7000</v>
      </c>
      <c r="F459" s="18">
        <f t="shared" ref="F459:G459" si="127">SUM(F460:F465)</f>
        <v>13100</v>
      </c>
      <c r="G459" s="18">
        <f t="shared" si="127"/>
        <v>0</v>
      </c>
      <c r="H459" s="89">
        <f t="shared" si="126"/>
        <v>20100</v>
      </c>
      <c r="I459" s="102" t="s">
        <v>26</v>
      </c>
      <c r="J459" s="54">
        <f t="shared" si="117"/>
        <v>4933.3999999999996</v>
      </c>
      <c r="K459" s="18">
        <f>SUM(K460:K465)</f>
        <v>0</v>
      </c>
      <c r="L459" s="18">
        <f t="shared" ref="L459:N459" si="128">SUM(L460:L465)</f>
        <v>0</v>
      </c>
      <c r="M459" s="18">
        <f t="shared" si="128"/>
        <v>4933.3999999999996</v>
      </c>
      <c r="N459" s="56">
        <f t="shared" si="128"/>
        <v>0</v>
      </c>
      <c r="O459" s="113"/>
      <c r="P459" s="114"/>
      <c r="Q459" s="112"/>
    </row>
    <row r="460" spans="1:17" ht="15.75" customHeight="1">
      <c r="A460" s="113"/>
      <c r="B460" s="128"/>
      <c r="C460" s="127"/>
      <c r="D460" s="156"/>
      <c r="E460" s="4"/>
      <c r="F460" s="4">
        <v>13100</v>
      </c>
      <c r="G460" s="4"/>
      <c r="H460" s="61">
        <f t="shared" si="126"/>
        <v>13100</v>
      </c>
      <c r="I460" s="101" t="s">
        <v>27</v>
      </c>
      <c r="J460" s="71">
        <f t="shared" si="117"/>
        <v>0</v>
      </c>
      <c r="K460" s="35">
        <v>0</v>
      </c>
      <c r="L460" s="35">
        <v>0</v>
      </c>
      <c r="M460" s="35">
        <v>0</v>
      </c>
      <c r="N460" s="72">
        <v>0</v>
      </c>
      <c r="O460" s="113"/>
      <c r="P460" s="114"/>
      <c r="Q460" s="112"/>
    </row>
    <row r="461" spans="1:17" ht="31.5">
      <c r="A461" s="113"/>
      <c r="B461" s="128"/>
      <c r="C461" s="127"/>
      <c r="D461" s="156"/>
      <c r="E461" s="4"/>
      <c r="F461" s="4"/>
      <c r="G461" s="4"/>
      <c r="H461" s="61">
        <f t="shared" si="126"/>
        <v>0</v>
      </c>
      <c r="I461" s="101" t="s">
        <v>28</v>
      </c>
      <c r="J461" s="71">
        <f t="shared" si="117"/>
        <v>0</v>
      </c>
      <c r="K461" s="35"/>
      <c r="L461" s="35"/>
      <c r="M461" s="35"/>
      <c r="N461" s="72"/>
      <c r="O461" s="113"/>
      <c r="P461" s="114"/>
      <c r="Q461" s="112"/>
    </row>
    <row r="462" spans="1:17" ht="47.25">
      <c r="A462" s="113"/>
      <c r="B462" s="128"/>
      <c r="C462" s="127"/>
      <c r="D462" s="156"/>
      <c r="E462" s="4"/>
      <c r="F462" s="4"/>
      <c r="G462" s="4"/>
      <c r="H462" s="61">
        <f t="shared" si="126"/>
        <v>0</v>
      </c>
      <c r="I462" s="101" t="s">
        <v>32</v>
      </c>
      <c r="J462" s="71">
        <f t="shared" si="117"/>
        <v>0</v>
      </c>
      <c r="K462" s="35"/>
      <c r="L462" s="35"/>
      <c r="M462" s="35"/>
      <c r="N462" s="72"/>
      <c r="O462" s="113"/>
      <c r="P462" s="114"/>
      <c r="Q462" s="112"/>
    </row>
    <row r="463" spans="1:17" ht="47.25">
      <c r="A463" s="113"/>
      <c r="B463" s="128"/>
      <c r="C463" s="127"/>
      <c r="D463" s="156"/>
      <c r="E463" s="4"/>
      <c r="F463" s="4"/>
      <c r="G463" s="4"/>
      <c r="H463" s="61">
        <f t="shared" si="126"/>
        <v>0</v>
      </c>
      <c r="I463" s="101" t="s">
        <v>29</v>
      </c>
      <c r="J463" s="71">
        <f t="shared" si="117"/>
        <v>4933.3999999999996</v>
      </c>
      <c r="K463" s="35"/>
      <c r="L463" s="35"/>
      <c r="M463" s="35">
        <v>4933.3999999999996</v>
      </c>
      <c r="N463" s="72"/>
      <c r="O463" s="113"/>
      <c r="P463" s="114"/>
      <c r="Q463" s="112"/>
    </row>
    <row r="464" spans="1:17" ht="15.75" customHeight="1">
      <c r="A464" s="113"/>
      <c r="B464" s="128"/>
      <c r="C464" s="127"/>
      <c r="D464" s="156"/>
      <c r="E464" s="4"/>
      <c r="F464" s="4"/>
      <c r="G464" s="4"/>
      <c r="H464" s="61">
        <f t="shared" si="126"/>
        <v>0</v>
      </c>
      <c r="I464" s="101" t="s">
        <v>30</v>
      </c>
      <c r="J464" s="71">
        <f t="shared" si="117"/>
        <v>0</v>
      </c>
      <c r="K464" s="35"/>
      <c r="L464" s="35"/>
      <c r="M464" s="35"/>
      <c r="N464" s="72"/>
      <c r="O464" s="113"/>
      <c r="P464" s="114"/>
      <c r="Q464" s="112"/>
    </row>
    <row r="465" spans="1:17" ht="15.75" customHeight="1">
      <c r="A465" s="113"/>
      <c r="B465" s="128"/>
      <c r="C465" s="127"/>
      <c r="D465" s="156"/>
      <c r="E465" s="4">
        <v>7000</v>
      </c>
      <c r="F465" s="4"/>
      <c r="G465" s="4"/>
      <c r="H465" s="61">
        <f t="shared" si="126"/>
        <v>7000</v>
      </c>
      <c r="I465" s="101" t="s">
        <v>31</v>
      </c>
      <c r="J465" s="71">
        <f t="shared" si="117"/>
        <v>0</v>
      </c>
      <c r="K465" s="35"/>
      <c r="L465" s="35"/>
      <c r="M465" s="35"/>
      <c r="N465" s="72"/>
      <c r="O465" s="113"/>
      <c r="P465" s="114"/>
      <c r="Q465" s="112"/>
    </row>
    <row r="466" spans="1:17">
      <c r="A466" s="113" t="s">
        <v>209</v>
      </c>
      <c r="B466" s="128">
        <v>40544</v>
      </c>
      <c r="C466" s="127">
        <v>42735</v>
      </c>
      <c r="D466" s="156" t="s">
        <v>85</v>
      </c>
      <c r="E466" s="18">
        <f>SUM(E467:E472)</f>
        <v>15000</v>
      </c>
      <c r="F466" s="18">
        <f t="shared" ref="F466:G466" si="129">SUM(F467:F472)</f>
        <v>12680</v>
      </c>
      <c r="G466" s="18">
        <f t="shared" si="129"/>
        <v>0</v>
      </c>
      <c r="H466" s="89">
        <f t="shared" si="126"/>
        <v>27680</v>
      </c>
      <c r="I466" s="102" t="s">
        <v>26</v>
      </c>
      <c r="J466" s="54">
        <f t="shared" si="117"/>
        <v>11406.91</v>
      </c>
      <c r="K466" s="18">
        <f>SUM(K467:K472)</f>
        <v>0</v>
      </c>
      <c r="L466" s="18">
        <f t="shared" ref="L466:N466" si="130">SUM(L467:L472)</f>
        <v>0</v>
      </c>
      <c r="M466" s="18">
        <f t="shared" si="130"/>
        <v>11406.91</v>
      </c>
      <c r="N466" s="56">
        <f t="shared" si="130"/>
        <v>0</v>
      </c>
      <c r="O466" s="113"/>
      <c r="P466" s="114"/>
      <c r="Q466" s="112"/>
    </row>
    <row r="467" spans="1:17" ht="15.75" customHeight="1">
      <c r="A467" s="113"/>
      <c r="B467" s="128"/>
      <c r="C467" s="127"/>
      <c r="D467" s="156"/>
      <c r="E467" s="4"/>
      <c r="F467" s="4">
        <v>12680</v>
      </c>
      <c r="G467" s="4"/>
      <c r="H467" s="61">
        <f t="shared" si="126"/>
        <v>12680</v>
      </c>
      <c r="I467" s="101" t="s">
        <v>27</v>
      </c>
      <c r="J467" s="71">
        <f t="shared" si="117"/>
        <v>11406.91</v>
      </c>
      <c r="K467" s="35">
        <v>0</v>
      </c>
      <c r="L467" s="35">
        <v>0</v>
      </c>
      <c r="M467" s="35">
        <v>11406.91</v>
      </c>
      <c r="N467" s="72">
        <v>0</v>
      </c>
      <c r="O467" s="113"/>
      <c r="P467" s="114"/>
      <c r="Q467" s="112"/>
    </row>
    <row r="468" spans="1:17" ht="31.5">
      <c r="A468" s="113"/>
      <c r="B468" s="128"/>
      <c r="C468" s="127"/>
      <c r="D468" s="156"/>
      <c r="E468" s="4"/>
      <c r="F468" s="4"/>
      <c r="G468" s="4"/>
      <c r="H468" s="61">
        <f t="shared" si="126"/>
        <v>0</v>
      </c>
      <c r="I468" s="101" t="s">
        <v>28</v>
      </c>
      <c r="J468" s="71">
        <f t="shared" si="117"/>
        <v>0</v>
      </c>
      <c r="K468" s="35"/>
      <c r="L468" s="35"/>
      <c r="M468" s="35"/>
      <c r="N468" s="72"/>
      <c r="O468" s="113"/>
      <c r="P468" s="114"/>
      <c r="Q468" s="112"/>
    </row>
    <row r="469" spans="1:17" ht="47.25">
      <c r="A469" s="113"/>
      <c r="B469" s="128"/>
      <c r="C469" s="127"/>
      <c r="D469" s="156"/>
      <c r="E469" s="4"/>
      <c r="F469" s="4"/>
      <c r="G469" s="4"/>
      <c r="H469" s="61">
        <f t="shared" si="126"/>
        <v>0</v>
      </c>
      <c r="I469" s="101" t="s">
        <v>32</v>
      </c>
      <c r="J469" s="71">
        <f t="shared" si="117"/>
        <v>0</v>
      </c>
      <c r="K469" s="35"/>
      <c r="L469" s="35"/>
      <c r="M469" s="35"/>
      <c r="N469" s="72"/>
      <c r="O469" s="113"/>
      <c r="P469" s="114"/>
      <c r="Q469" s="112"/>
    </row>
    <row r="470" spans="1:17" ht="47.25">
      <c r="A470" s="113"/>
      <c r="B470" s="128"/>
      <c r="C470" s="127"/>
      <c r="D470" s="156"/>
      <c r="E470" s="4"/>
      <c r="F470" s="4"/>
      <c r="G470" s="4"/>
      <c r="H470" s="61">
        <f t="shared" si="126"/>
        <v>0</v>
      </c>
      <c r="I470" s="101" t="s">
        <v>29</v>
      </c>
      <c r="J470" s="71">
        <f t="shared" si="117"/>
        <v>0</v>
      </c>
      <c r="K470" s="35"/>
      <c r="L470" s="35"/>
      <c r="M470" s="35"/>
      <c r="N470" s="72"/>
      <c r="O470" s="113"/>
      <c r="P470" s="114"/>
      <c r="Q470" s="112"/>
    </row>
    <row r="471" spans="1:17" ht="15.75" customHeight="1">
      <c r="A471" s="113"/>
      <c r="B471" s="128"/>
      <c r="C471" s="127"/>
      <c r="D471" s="156"/>
      <c r="E471" s="4"/>
      <c r="F471" s="4"/>
      <c r="G471" s="4"/>
      <c r="H471" s="61">
        <f t="shared" si="126"/>
        <v>0</v>
      </c>
      <c r="I471" s="101" t="s">
        <v>30</v>
      </c>
      <c r="J471" s="71">
        <f t="shared" si="117"/>
        <v>0</v>
      </c>
      <c r="K471" s="35"/>
      <c r="L471" s="35"/>
      <c r="M471" s="35"/>
      <c r="N471" s="72"/>
      <c r="O471" s="113"/>
      <c r="P471" s="114"/>
      <c r="Q471" s="112"/>
    </row>
    <row r="472" spans="1:17" ht="15.75" customHeight="1">
      <c r="A472" s="113"/>
      <c r="B472" s="128"/>
      <c r="C472" s="127"/>
      <c r="D472" s="156"/>
      <c r="E472" s="4">
        <v>15000</v>
      </c>
      <c r="F472" s="4"/>
      <c r="G472" s="4"/>
      <c r="H472" s="61">
        <f t="shared" si="126"/>
        <v>15000</v>
      </c>
      <c r="I472" s="101" t="s">
        <v>31</v>
      </c>
      <c r="J472" s="71">
        <f t="shared" si="117"/>
        <v>0</v>
      </c>
      <c r="K472" s="35"/>
      <c r="L472" s="35"/>
      <c r="M472" s="35"/>
      <c r="N472" s="72"/>
      <c r="O472" s="113"/>
      <c r="P472" s="114"/>
      <c r="Q472" s="112"/>
    </row>
    <row r="473" spans="1:17">
      <c r="A473" s="113" t="s">
        <v>209</v>
      </c>
      <c r="B473" s="128">
        <v>40544</v>
      </c>
      <c r="C473" s="127">
        <v>42004</v>
      </c>
      <c r="D473" s="156" t="s">
        <v>86</v>
      </c>
      <c r="E473" s="18">
        <f>SUM(E474:E479)</f>
        <v>18600</v>
      </c>
      <c r="F473" s="18">
        <f t="shared" ref="F473:G473" si="131">SUM(F474:F479)</f>
        <v>65000</v>
      </c>
      <c r="G473" s="18">
        <f t="shared" si="131"/>
        <v>0</v>
      </c>
      <c r="H473" s="89">
        <f t="shared" si="126"/>
        <v>83600</v>
      </c>
      <c r="I473" s="102" t="s">
        <v>26</v>
      </c>
      <c r="J473" s="54">
        <f t="shared" si="117"/>
        <v>0</v>
      </c>
      <c r="K473" s="18"/>
      <c r="L473" s="18"/>
      <c r="M473" s="18"/>
      <c r="N473" s="56"/>
      <c r="O473" s="113"/>
      <c r="P473" s="114"/>
      <c r="Q473" s="112"/>
    </row>
    <row r="474" spans="1:17" ht="15.75" customHeight="1">
      <c r="A474" s="113"/>
      <c r="B474" s="128"/>
      <c r="C474" s="127"/>
      <c r="D474" s="156"/>
      <c r="E474" s="4">
        <v>3500</v>
      </c>
      <c r="F474" s="4">
        <v>65000</v>
      </c>
      <c r="G474" s="4"/>
      <c r="H474" s="61">
        <f t="shared" si="126"/>
        <v>68500</v>
      </c>
      <c r="I474" s="101" t="s">
        <v>27</v>
      </c>
      <c r="J474" s="71">
        <f t="shared" si="117"/>
        <v>0</v>
      </c>
      <c r="K474" s="35"/>
      <c r="L474" s="35"/>
      <c r="M474" s="35"/>
      <c r="N474" s="72"/>
      <c r="O474" s="113"/>
      <c r="P474" s="114"/>
      <c r="Q474" s="112"/>
    </row>
    <row r="475" spans="1:17" ht="31.5">
      <c r="A475" s="113"/>
      <c r="B475" s="128"/>
      <c r="C475" s="127"/>
      <c r="D475" s="156"/>
      <c r="E475" s="4"/>
      <c r="F475" s="4"/>
      <c r="G475" s="4"/>
      <c r="H475" s="61">
        <f t="shared" si="126"/>
        <v>0</v>
      </c>
      <c r="I475" s="101" t="s">
        <v>28</v>
      </c>
      <c r="J475" s="71">
        <f t="shared" ref="J475:J538" si="132">K475+L475+M475+N475</f>
        <v>0</v>
      </c>
      <c r="K475" s="35"/>
      <c r="L475" s="35"/>
      <c r="M475" s="35"/>
      <c r="N475" s="72"/>
      <c r="O475" s="113"/>
      <c r="P475" s="114"/>
      <c r="Q475" s="112"/>
    </row>
    <row r="476" spans="1:17" ht="47.25">
      <c r="A476" s="113"/>
      <c r="B476" s="128"/>
      <c r="C476" s="127"/>
      <c r="D476" s="156"/>
      <c r="E476" s="4"/>
      <c r="F476" s="4"/>
      <c r="G476" s="4"/>
      <c r="H476" s="61">
        <f t="shared" si="126"/>
        <v>0</v>
      </c>
      <c r="I476" s="101" t="s">
        <v>32</v>
      </c>
      <c r="J476" s="71">
        <f t="shared" si="132"/>
        <v>0</v>
      </c>
      <c r="K476" s="35"/>
      <c r="L476" s="35"/>
      <c r="M476" s="35"/>
      <c r="N476" s="72"/>
      <c r="O476" s="113"/>
      <c r="P476" s="114"/>
      <c r="Q476" s="112"/>
    </row>
    <row r="477" spans="1:17" ht="47.25">
      <c r="A477" s="113"/>
      <c r="B477" s="128"/>
      <c r="C477" s="127"/>
      <c r="D477" s="156"/>
      <c r="E477" s="4"/>
      <c r="F477" s="4"/>
      <c r="G477" s="4"/>
      <c r="H477" s="61">
        <f t="shared" si="126"/>
        <v>0</v>
      </c>
      <c r="I477" s="101" t="s">
        <v>29</v>
      </c>
      <c r="J477" s="71">
        <f t="shared" si="132"/>
        <v>0</v>
      </c>
      <c r="K477" s="35"/>
      <c r="L477" s="35"/>
      <c r="M477" s="35"/>
      <c r="N477" s="72"/>
      <c r="O477" s="113"/>
      <c r="P477" s="114"/>
      <c r="Q477" s="112"/>
    </row>
    <row r="478" spans="1:17" ht="15.75" customHeight="1">
      <c r="A478" s="113"/>
      <c r="B478" s="128"/>
      <c r="C478" s="127"/>
      <c r="D478" s="156"/>
      <c r="E478" s="4"/>
      <c r="F478" s="4"/>
      <c r="G478" s="4"/>
      <c r="H478" s="61">
        <f t="shared" si="126"/>
        <v>0</v>
      </c>
      <c r="I478" s="101" t="s">
        <v>30</v>
      </c>
      <c r="J478" s="71">
        <f t="shared" si="132"/>
        <v>0</v>
      </c>
      <c r="K478" s="35"/>
      <c r="L478" s="35"/>
      <c r="M478" s="35"/>
      <c r="N478" s="72"/>
      <c r="O478" s="113"/>
      <c r="P478" s="114"/>
      <c r="Q478" s="112"/>
    </row>
    <row r="479" spans="1:17" ht="15.75" customHeight="1">
      <c r="A479" s="113"/>
      <c r="B479" s="128"/>
      <c r="C479" s="127"/>
      <c r="D479" s="156"/>
      <c r="E479" s="4">
        <v>15100</v>
      </c>
      <c r="F479" s="4"/>
      <c r="G479" s="4"/>
      <c r="H479" s="61">
        <f t="shared" si="126"/>
        <v>15100</v>
      </c>
      <c r="I479" s="101" t="s">
        <v>31</v>
      </c>
      <c r="J479" s="71">
        <f t="shared" si="132"/>
        <v>0</v>
      </c>
      <c r="K479" s="35"/>
      <c r="L479" s="35"/>
      <c r="M479" s="35"/>
      <c r="N479" s="72"/>
      <c r="O479" s="113"/>
      <c r="P479" s="114"/>
      <c r="Q479" s="112"/>
    </row>
    <row r="480" spans="1:17" ht="15.75" customHeight="1">
      <c r="A480" s="113" t="s">
        <v>174</v>
      </c>
      <c r="B480" s="128">
        <v>40544</v>
      </c>
      <c r="C480" s="127">
        <v>42004</v>
      </c>
      <c r="D480" s="156" t="s">
        <v>87</v>
      </c>
      <c r="E480" s="18">
        <f>SUM(E481:E486)</f>
        <v>336461.6</v>
      </c>
      <c r="F480" s="18">
        <f t="shared" ref="F480:G480" si="133">SUM(F481:F486)</f>
        <v>0</v>
      </c>
      <c r="G480" s="18">
        <f t="shared" si="133"/>
        <v>0</v>
      </c>
      <c r="H480" s="89">
        <f t="shared" si="126"/>
        <v>336461.6</v>
      </c>
      <c r="I480" s="102" t="s">
        <v>26</v>
      </c>
      <c r="J480" s="54">
        <f t="shared" si="132"/>
        <v>67929.97</v>
      </c>
      <c r="K480" s="18">
        <f>SUM(K481:K486)</f>
        <v>0</v>
      </c>
      <c r="L480" s="18">
        <f t="shared" ref="L480:N480" si="134">SUM(L481:L486)</f>
        <v>55513.53</v>
      </c>
      <c r="M480" s="18">
        <f t="shared" si="134"/>
        <v>11179.02</v>
      </c>
      <c r="N480" s="56">
        <f t="shared" si="134"/>
        <v>1237.42</v>
      </c>
      <c r="O480" s="113"/>
      <c r="P480" s="114"/>
      <c r="Q480" s="112"/>
    </row>
    <row r="481" spans="1:17" ht="15.75" customHeight="1">
      <c r="A481" s="113"/>
      <c r="B481" s="128"/>
      <c r="C481" s="127"/>
      <c r="D481" s="156"/>
      <c r="E481" s="4"/>
      <c r="F481" s="4"/>
      <c r="G481" s="4"/>
      <c r="H481" s="61">
        <f t="shared" si="126"/>
        <v>0</v>
      </c>
      <c r="I481" s="101" t="s">
        <v>27</v>
      </c>
      <c r="J481" s="71">
        <f t="shared" si="132"/>
        <v>20123.849999999999</v>
      </c>
      <c r="K481" s="35">
        <v>0</v>
      </c>
      <c r="L481" s="35">
        <v>10449.65</v>
      </c>
      <c r="M481" s="35">
        <v>9674.2000000000007</v>
      </c>
      <c r="N481" s="72">
        <v>0</v>
      </c>
      <c r="O481" s="113"/>
      <c r="P481" s="114"/>
      <c r="Q481" s="112"/>
    </row>
    <row r="482" spans="1:17" ht="31.5">
      <c r="A482" s="113"/>
      <c r="B482" s="128"/>
      <c r="C482" s="127"/>
      <c r="D482" s="156"/>
      <c r="E482" s="4"/>
      <c r="F482" s="4"/>
      <c r="G482" s="4"/>
      <c r="H482" s="61">
        <f t="shared" si="126"/>
        <v>0</v>
      </c>
      <c r="I482" s="101" t="s">
        <v>28</v>
      </c>
      <c r="J482" s="71">
        <f t="shared" si="132"/>
        <v>2742.24</v>
      </c>
      <c r="K482" s="35">
        <v>0</v>
      </c>
      <c r="L482" s="35">
        <v>0</v>
      </c>
      <c r="M482" s="35">
        <v>1504.82</v>
      </c>
      <c r="N482" s="72">
        <v>1237.42</v>
      </c>
      <c r="O482" s="113"/>
      <c r="P482" s="114"/>
      <c r="Q482" s="112"/>
    </row>
    <row r="483" spans="1:17" ht="47.25">
      <c r="A483" s="113"/>
      <c r="B483" s="128"/>
      <c r="C483" s="127"/>
      <c r="D483" s="156"/>
      <c r="E483" s="4"/>
      <c r="F483" s="4"/>
      <c r="G483" s="4"/>
      <c r="H483" s="61">
        <f t="shared" si="126"/>
        <v>0</v>
      </c>
      <c r="I483" s="101" t="s">
        <v>32</v>
      </c>
      <c r="J483" s="71">
        <f t="shared" si="132"/>
        <v>0</v>
      </c>
      <c r="K483" s="35"/>
      <c r="L483" s="35"/>
      <c r="M483" s="35"/>
      <c r="N483" s="72"/>
      <c r="O483" s="113"/>
      <c r="P483" s="114"/>
      <c r="Q483" s="112"/>
    </row>
    <row r="484" spans="1:17" ht="47.25">
      <c r="A484" s="113"/>
      <c r="B484" s="128"/>
      <c r="C484" s="127"/>
      <c r="D484" s="156"/>
      <c r="E484" s="4"/>
      <c r="F484" s="4"/>
      <c r="G484" s="4"/>
      <c r="H484" s="61">
        <f t="shared" si="126"/>
        <v>0</v>
      </c>
      <c r="I484" s="101" t="s">
        <v>29</v>
      </c>
      <c r="J484" s="71">
        <f t="shared" si="132"/>
        <v>0</v>
      </c>
      <c r="K484" s="35"/>
      <c r="L484" s="35"/>
      <c r="M484" s="35"/>
      <c r="N484" s="72"/>
      <c r="O484" s="113"/>
      <c r="P484" s="114"/>
      <c r="Q484" s="112"/>
    </row>
    <row r="485" spans="1:17" ht="15.75" customHeight="1">
      <c r="A485" s="113"/>
      <c r="B485" s="128"/>
      <c r="C485" s="127"/>
      <c r="D485" s="156"/>
      <c r="E485" s="4"/>
      <c r="F485" s="4"/>
      <c r="G485" s="4"/>
      <c r="H485" s="61">
        <f t="shared" si="126"/>
        <v>0</v>
      </c>
      <c r="I485" s="101" t="s">
        <v>30</v>
      </c>
      <c r="J485" s="71">
        <f t="shared" si="132"/>
        <v>0</v>
      </c>
      <c r="K485" s="35"/>
      <c r="L485" s="35"/>
      <c r="M485" s="35"/>
      <c r="N485" s="72"/>
      <c r="O485" s="113"/>
      <c r="P485" s="114"/>
      <c r="Q485" s="112"/>
    </row>
    <row r="486" spans="1:17" ht="15.75" customHeight="1">
      <c r="A486" s="113"/>
      <c r="B486" s="128"/>
      <c r="C486" s="127"/>
      <c r="D486" s="156"/>
      <c r="E486" s="4">
        <v>336461.6</v>
      </c>
      <c r="F486" s="4"/>
      <c r="G486" s="4"/>
      <c r="H486" s="61">
        <f t="shared" si="126"/>
        <v>336461.6</v>
      </c>
      <c r="I486" s="101" t="s">
        <v>31</v>
      </c>
      <c r="J486" s="71">
        <f t="shared" si="132"/>
        <v>45063.88</v>
      </c>
      <c r="K486" s="35">
        <v>0</v>
      </c>
      <c r="L486" s="35">
        <v>45063.88</v>
      </c>
      <c r="M486" s="35">
        <v>0</v>
      </c>
      <c r="N486" s="72">
        <v>0</v>
      </c>
      <c r="O486" s="113"/>
      <c r="P486" s="114"/>
      <c r="Q486" s="112"/>
    </row>
    <row r="487" spans="1:17">
      <c r="A487" s="113" t="s">
        <v>174</v>
      </c>
      <c r="B487" s="128">
        <v>40544</v>
      </c>
      <c r="C487" s="127">
        <v>41639</v>
      </c>
      <c r="D487" s="156" t="s">
        <v>88</v>
      </c>
      <c r="E487" s="18">
        <f>SUM(E488:E493)</f>
        <v>252270.33000000002</v>
      </c>
      <c r="F487" s="18">
        <f t="shared" ref="F487:G487" si="135">SUM(F488:F493)</f>
        <v>93995</v>
      </c>
      <c r="G487" s="18">
        <f t="shared" si="135"/>
        <v>95444.800000000003</v>
      </c>
      <c r="H487" s="89">
        <f t="shared" si="126"/>
        <v>441710.13</v>
      </c>
      <c r="I487" s="102" t="s">
        <v>26</v>
      </c>
      <c r="J487" s="54">
        <f t="shared" si="132"/>
        <v>137743.14000000001</v>
      </c>
      <c r="K487" s="18">
        <f>SUM(K488:K493)</f>
        <v>1286.9100000000001</v>
      </c>
      <c r="L487" s="18">
        <f>SUM(L488:L493)</f>
        <v>47313.47</v>
      </c>
      <c r="M487" s="18">
        <f t="shared" ref="M487:N487" si="136">SUM(M488:M493)</f>
        <v>43363.700000000004</v>
      </c>
      <c r="N487" s="18">
        <f t="shared" si="136"/>
        <v>45779.06</v>
      </c>
      <c r="O487" s="113"/>
      <c r="P487" s="114"/>
      <c r="Q487" s="112"/>
    </row>
    <row r="488" spans="1:17" ht="15.75" customHeight="1">
      <c r="A488" s="113"/>
      <c r="B488" s="128"/>
      <c r="C488" s="127"/>
      <c r="D488" s="156"/>
      <c r="E488" s="4">
        <v>220000</v>
      </c>
      <c r="F488" s="4">
        <v>93995</v>
      </c>
      <c r="G488" s="4">
        <v>95444.800000000003</v>
      </c>
      <c r="H488" s="61">
        <f t="shared" si="126"/>
        <v>409439.8</v>
      </c>
      <c r="I488" s="101" t="s">
        <v>27</v>
      </c>
      <c r="J488" s="71">
        <f t="shared" si="132"/>
        <v>77072.58</v>
      </c>
      <c r="K488" s="35">
        <v>0</v>
      </c>
      <c r="L488" s="35">
        <v>0</v>
      </c>
      <c r="M488" s="35">
        <v>43330.62</v>
      </c>
      <c r="N488" s="72">
        <v>33741.96</v>
      </c>
      <c r="O488" s="113"/>
      <c r="P488" s="114"/>
      <c r="Q488" s="112"/>
    </row>
    <row r="489" spans="1:17" ht="31.5">
      <c r="A489" s="113"/>
      <c r="B489" s="128"/>
      <c r="C489" s="127"/>
      <c r="D489" s="156"/>
      <c r="E489" s="4"/>
      <c r="F489" s="4"/>
      <c r="G489" s="4"/>
      <c r="H489" s="61">
        <f t="shared" si="126"/>
        <v>0</v>
      </c>
      <c r="I489" s="101" t="s">
        <v>28</v>
      </c>
      <c r="J489" s="71">
        <f t="shared" si="132"/>
        <v>2529.04</v>
      </c>
      <c r="K489" s="35">
        <v>0</v>
      </c>
      <c r="L489" s="35">
        <v>12.14</v>
      </c>
      <c r="M489" s="35">
        <v>33.08</v>
      </c>
      <c r="N489" s="72">
        <v>2483.8200000000002</v>
      </c>
      <c r="O489" s="113"/>
      <c r="P489" s="114"/>
      <c r="Q489" s="112"/>
    </row>
    <row r="490" spans="1:17" ht="47.25">
      <c r="A490" s="113"/>
      <c r="B490" s="128"/>
      <c r="C490" s="127"/>
      <c r="D490" s="156"/>
      <c r="E490" s="4"/>
      <c r="F490" s="4"/>
      <c r="G490" s="4"/>
      <c r="H490" s="61">
        <f t="shared" si="126"/>
        <v>0</v>
      </c>
      <c r="I490" s="101" t="s">
        <v>32</v>
      </c>
      <c r="J490" s="71">
        <f t="shared" si="132"/>
        <v>0</v>
      </c>
      <c r="K490" s="35"/>
      <c r="L490" s="35"/>
      <c r="M490" s="35"/>
      <c r="N490" s="72"/>
      <c r="O490" s="113"/>
      <c r="P490" s="114"/>
      <c r="Q490" s="112"/>
    </row>
    <row r="491" spans="1:17" ht="47.25">
      <c r="A491" s="113"/>
      <c r="B491" s="128"/>
      <c r="C491" s="127"/>
      <c r="D491" s="156"/>
      <c r="E491" s="4"/>
      <c r="F491" s="4"/>
      <c r="G491" s="4"/>
      <c r="H491" s="61">
        <f t="shared" si="126"/>
        <v>0</v>
      </c>
      <c r="I491" s="101" t="s">
        <v>29</v>
      </c>
      <c r="J491" s="71">
        <f t="shared" si="132"/>
        <v>56950.87</v>
      </c>
      <c r="K491" s="35">
        <v>1286.9100000000001</v>
      </c>
      <c r="L491" s="35">
        <v>46110.68</v>
      </c>
      <c r="M491" s="35">
        <v>0</v>
      </c>
      <c r="N491" s="72">
        <v>9553.2800000000007</v>
      </c>
      <c r="O491" s="113"/>
      <c r="P491" s="114"/>
      <c r="Q491" s="112"/>
    </row>
    <row r="492" spans="1:17" ht="15.75" customHeight="1">
      <c r="A492" s="113"/>
      <c r="B492" s="128"/>
      <c r="C492" s="127"/>
      <c r="D492" s="156"/>
      <c r="E492" s="4"/>
      <c r="F492" s="4"/>
      <c r="G492" s="4"/>
      <c r="H492" s="61">
        <f t="shared" si="126"/>
        <v>0</v>
      </c>
      <c r="I492" s="101" t="s">
        <v>30</v>
      </c>
      <c r="J492" s="71">
        <f t="shared" si="132"/>
        <v>0</v>
      </c>
      <c r="K492" s="35"/>
      <c r="L492" s="35"/>
      <c r="M492" s="35"/>
      <c r="N492" s="72"/>
      <c r="O492" s="113"/>
      <c r="P492" s="114"/>
      <c r="Q492" s="112"/>
    </row>
    <row r="493" spans="1:17" ht="15.75" customHeight="1">
      <c r="A493" s="113"/>
      <c r="B493" s="128"/>
      <c r="C493" s="127"/>
      <c r="D493" s="156"/>
      <c r="E493" s="4">
        <v>32270.33</v>
      </c>
      <c r="F493" s="4"/>
      <c r="G493" s="4"/>
      <c r="H493" s="61">
        <f t="shared" si="126"/>
        <v>32270.33</v>
      </c>
      <c r="I493" s="101" t="s">
        <v>31</v>
      </c>
      <c r="J493" s="71">
        <f t="shared" si="132"/>
        <v>1190.6500000000001</v>
      </c>
      <c r="K493" s="35">
        <v>0</v>
      </c>
      <c r="L493" s="35">
        <v>1190.6500000000001</v>
      </c>
      <c r="M493" s="35">
        <v>0</v>
      </c>
      <c r="N493" s="72">
        <v>0</v>
      </c>
      <c r="O493" s="113"/>
      <c r="P493" s="114"/>
      <c r="Q493" s="112"/>
    </row>
    <row r="494" spans="1:17">
      <c r="A494" s="113" t="s">
        <v>210</v>
      </c>
      <c r="B494" s="128">
        <v>40544</v>
      </c>
      <c r="C494" s="127">
        <v>41639</v>
      </c>
      <c r="D494" s="156" t="s">
        <v>189</v>
      </c>
      <c r="E494" s="18">
        <f>SUM(E495:E500)</f>
        <v>114500</v>
      </c>
      <c r="F494" s="18">
        <f t="shared" ref="F494:G494" si="137">SUM(F495:F500)</f>
        <v>102940</v>
      </c>
      <c r="G494" s="18">
        <f t="shared" si="137"/>
        <v>165500.16</v>
      </c>
      <c r="H494" s="89">
        <f t="shared" si="126"/>
        <v>382940.16000000003</v>
      </c>
      <c r="I494" s="102" t="s">
        <v>26</v>
      </c>
      <c r="J494" s="54">
        <f t="shared" si="132"/>
        <v>77383.98</v>
      </c>
      <c r="K494" s="18">
        <f>SUM(K495:K500)</f>
        <v>8656.56</v>
      </c>
      <c r="L494" s="18">
        <f t="shared" ref="L494:O494" si="138">SUM(L495:L500)</f>
        <v>38478.049999999996</v>
      </c>
      <c r="M494" s="18">
        <f t="shared" si="138"/>
        <v>2579.2400000000002</v>
      </c>
      <c r="N494" s="56">
        <f t="shared" si="138"/>
        <v>27670.13</v>
      </c>
      <c r="O494" s="113">
        <f t="shared" si="138"/>
        <v>0</v>
      </c>
      <c r="P494" s="114"/>
      <c r="Q494" s="112"/>
    </row>
    <row r="495" spans="1:17" ht="15.75" customHeight="1">
      <c r="A495" s="113"/>
      <c r="B495" s="128"/>
      <c r="C495" s="127"/>
      <c r="D495" s="156"/>
      <c r="E495" s="4">
        <v>75000</v>
      </c>
      <c r="F495" s="4">
        <v>102940</v>
      </c>
      <c r="G495" s="4">
        <v>165500.16</v>
      </c>
      <c r="H495" s="61">
        <f t="shared" si="126"/>
        <v>343440.16000000003</v>
      </c>
      <c r="I495" s="101" t="s">
        <v>27</v>
      </c>
      <c r="J495" s="71">
        <f t="shared" si="132"/>
        <v>30180.93</v>
      </c>
      <c r="K495" s="35">
        <v>0</v>
      </c>
      <c r="L495" s="35">
        <v>0</v>
      </c>
      <c r="M495" s="35">
        <v>2510.8000000000002</v>
      </c>
      <c r="N495" s="72">
        <v>27670.13</v>
      </c>
      <c r="O495" s="113"/>
      <c r="P495" s="114"/>
      <c r="Q495" s="112"/>
    </row>
    <row r="496" spans="1:17" ht="31.5">
      <c r="A496" s="113"/>
      <c r="B496" s="128"/>
      <c r="C496" s="127"/>
      <c r="D496" s="156"/>
      <c r="E496" s="4"/>
      <c r="F496" s="4"/>
      <c r="G496" s="4"/>
      <c r="H496" s="61">
        <f t="shared" si="126"/>
        <v>0</v>
      </c>
      <c r="I496" s="101" t="s">
        <v>28</v>
      </c>
      <c r="J496" s="71">
        <f t="shared" si="132"/>
        <v>2303.61</v>
      </c>
      <c r="K496" s="35">
        <v>0</v>
      </c>
      <c r="L496" s="35">
        <v>2235.17</v>
      </c>
      <c r="M496" s="35">
        <v>68.44</v>
      </c>
      <c r="N496" s="72">
        <v>0</v>
      </c>
      <c r="O496" s="113"/>
      <c r="P496" s="114"/>
      <c r="Q496" s="112"/>
    </row>
    <row r="497" spans="1:17" ht="47.25">
      <c r="A497" s="113"/>
      <c r="B497" s="128"/>
      <c r="C497" s="127"/>
      <c r="D497" s="156"/>
      <c r="E497" s="4"/>
      <c r="F497" s="4"/>
      <c r="G497" s="4"/>
      <c r="H497" s="61">
        <f t="shared" si="126"/>
        <v>0</v>
      </c>
      <c r="I497" s="101" t="s">
        <v>32</v>
      </c>
      <c r="J497" s="71">
        <f t="shared" si="132"/>
        <v>0</v>
      </c>
      <c r="K497" s="35"/>
      <c r="L497" s="35"/>
      <c r="M497" s="35"/>
      <c r="N497" s="72"/>
      <c r="O497" s="113"/>
      <c r="P497" s="114"/>
      <c r="Q497" s="112"/>
    </row>
    <row r="498" spans="1:17" ht="47.25">
      <c r="A498" s="113"/>
      <c r="B498" s="128"/>
      <c r="C498" s="127"/>
      <c r="D498" s="156"/>
      <c r="E498" s="4"/>
      <c r="F498" s="4"/>
      <c r="G498" s="4"/>
      <c r="H498" s="61">
        <f t="shared" si="126"/>
        <v>0</v>
      </c>
      <c r="I498" s="101" t="s">
        <v>29</v>
      </c>
      <c r="J498" s="71">
        <f t="shared" si="132"/>
        <v>0</v>
      </c>
      <c r="K498" s="35"/>
      <c r="L498" s="35"/>
      <c r="M498" s="35"/>
      <c r="N498" s="72"/>
      <c r="O498" s="113"/>
      <c r="P498" s="114"/>
      <c r="Q498" s="112"/>
    </row>
    <row r="499" spans="1:17" ht="15.75" customHeight="1">
      <c r="A499" s="113"/>
      <c r="B499" s="128"/>
      <c r="C499" s="127"/>
      <c r="D499" s="156"/>
      <c r="E499" s="4"/>
      <c r="F499" s="4"/>
      <c r="G499" s="4"/>
      <c r="H499" s="61">
        <f t="shared" si="126"/>
        <v>0</v>
      </c>
      <c r="I499" s="101" t="s">
        <v>30</v>
      </c>
      <c r="J499" s="71">
        <f t="shared" si="132"/>
        <v>0</v>
      </c>
      <c r="K499" s="35"/>
      <c r="L499" s="35"/>
      <c r="M499" s="35"/>
      <c r="N499" s="72"/>
      <c r="O499" s="113"/>
      <c r="P499" s="114"/>
      <c r="Q499" s="112"/>
    </row>
    <row r="500" spans="1:17" ht="15.75" customHeight="1">
      <c r="A500" s="113"/>
      <c r="B500" s="128"/>
      <c r="C500" s="127"/>
      <c r="D500" s="156"/>
      <c r="E500" s="4">
        <v>39500</v>
      </c>
      <c r="F500" s="4"/>
      <c r="G500" s="4"/>
      <c r="H500" s="61">
        <f t="shared" si="126"/>
        <v>39500</v>
      </c>
      <c r="I500" s="101" t="s">
        <v>31</v>
      </c>
      <c r="J500" s="71">
        <f t="shared" si="132"/>
        <v>44899.439999999995</v>
      </c>
      <c r="K500" s="35">
        <v>8656.56</v>
      </c>
      <c r="L500" s="35">
        <v>36242.879999999997</v>
      </c>
      <c r="M500" s="35">
        <v>0</v>
      </c>
      <c r="N500" s="72">
        <v>0</v>
      </c>
      <c r="O500" s="113"/>
      <c r="P500" s="114"/>
      <c r="Q500" s="112"/>
    </row>
    <row r="501" spans="1:17">
      <c r="A501" s="113" t="s">
        <v>174</v>
      </c>
      <c r="B501" s="128">
        <v>40544</v>
      </c>
      <c r="C501" s="127">
        <v>40908</v>
      </c>
      <c r="D501" s="156" t="s">
        <v>190</v>
      </c>
      <c r="E501" s="18">
        <f>SUM(E502:E507)</f>
        <v>15580.1</v>
      </c>
      <c r="F501" s="18">
        <f t="shared" ref="F501:G501" si="139">SUM(F502:F507)</f>
        <v>0</v>
      </c>
      <c r="G501" s="18">
        <f t="shared" si="139"/>
        <v>0</v>
      </c>
      <c r="H501" s="89">
        <f t="shared" si="126"/>
        <v>15580.1</v>
      </c>
      <c r="I501" s="102" t="s">
        <v>26</v>
      </c>
      <c r="J501" s="54">
        <f t="shared" si="132"/>
        <v>12833.55</v>
      </c>
      <c r="K501" s="18">
        <f>SUM(K502:K507)</f>
        <v>6175.45</v>
      </c>
      <c r="L501" s="18">
        <f t="shared" ref="L501:N501" si="140">SUM(L502:L507)</f>
        <v>1514.49</v>
      </c>
      <c r="M501" s="18">
        <f t="shared" si="140"/>
        <v>5032.8599999999997</v>
      </c>
      <c r="N501" s="56">
        <f t="shared" si="140"/>
        <v>110.75</v>
      </c>
      <c r="O501" s="113"/>
      <c r="P501" s="114"/>
      <c r="Q501" s="112"/>
    </row>
    <row r="502" spans="1:17" ht="15.75" customHeight="1">
      <c r="A502" s="113"/>
      <c r="B502" s="128"/>
      <c r="C502" s="127"/>
      <c r="D502" s="156"/>
      <c r="E502" s="4">
        <v>12500</v>
      </c>
      <c r="F502" s="4"/>
      <c r="G502" s="4"/>
      <c r="H502" s="61">
        <f t="shared" si="126"/>
        <v>12500</v>
      </c>
      <c r="I502" s="101" t="s">
        <v>27</v>
      </c>
      <c r="J502" s="71">
        <f t="shared" si="132"/>
        <v>12736.22</v>
      </c>
      <c r="K502" s="35">
        <v>6078.12</v>
      </c>
      <c r="L502" s="35">
        <v>1514.49</v>
      </c>
      <c r="M502" s="35">
        <v>5032.8599999999997</v>
      </c>
      <c r="N502" s="72">
        <v>110.75</v>
      </c>
      <c r="O502" s="113"/>
      <c r="P502" s="114"/>
      <c r="Q502" s="112"/>
    </row>
    <row r="503" spans="1:17" ht="31.5">
      <c r="A503" s="113"/>
      <c r="B503" s="128"/>
      <c r="C503" s="127"/>
      <c r="D503" s="156"/>
      <c r="E503" s="4"/>
      <c r="F503" s="4"/>
      <c r="G503" s="4"/>
      <c r="H503" s="61">
        <f t="shared" si="126"/>
        <v>0</v>
      </c>
      <c r="I503" s="101" t="s">
        <v>28</v>
      </c>
      <c r="J503" s="71">
        <f t="shared" si="132"/>
        <v>97.33</v>
      </c>
      <c r="K503" s="35">
        <v>97.33</v>
      </c>
      <c r="L503" s="35">
        <v>0</v>
      </c>
      <c r="M503" s="35">
        <v>0</v>
      </c>
      <c r="N503" s="72">
        <v>0</v>
      </c>
      <c r="O503" s="113"/>
      <c r="P503" s="114"/>
      <c r="Q503" s="112"/>
    </row>
    <row r="504" spans="1:17" ht="47.25">
      <c r="A504" s="113"/>
      <c r="B504" s="128"/>
      <c r="C504" s="127"/>
      <c r="D504" s="156"/>
      <c r="E504" s="4"/>
      <c r="F504" s="4"/>
      <c r="G504" s="4"/>
      <c r="H504" s="61">
        <f t="shared" si="126"/>
        <v>0</v>
      </c>
      <c r="I504" s="101" t="s">
        <v>32</v>
      </c>
      <c r="J504" s="71">
        <f t="shared" si="132"/>
        <v>0</v>
      </c>
      <c r="K504" s="35"/>
      <c r="L504" s="35"/>
      <c r="M504" s="35"/>
      <c r="N504" s="72"/>
      <c r="O504" s="113"/>
      <c r="P504" s="114"/>
      <c r="Q504" s="112"/>
    </row>
    <row r="505" spans="1:17" ht="47.25">
      <c r="A505" s="113"/>
      <c r="B505" s="128"/>
      <c r="C505" s="127"/>
      <c r="D505" s="156"/>
      <c r="E505" s="4"/>
      <c r="F505" s="4"/>
      <c r="G505" s="4"/>
      <c r="H505" s="61">
        <f t="shared" si="126"/>
        <v>0</v>
      </c>
      <c r="I505" s="101" t="s">
        <v>29</v>
      </c>
      <c r="J505" s="71">
        <f t="shared" si="132"/>
        <v>0</v>
      </c>
      <c r="K505" s="35"/>
      <c r="L505" s="35"/>
      <c r="M505" s="35"/>
      <c r="N505" s="72"/>
      <c r="O505" s="113"/>
      <c r="P505" s="114"/>
      <c r="Q505" s="112"/>
    </row>
    <row r="506" spans="1:17" ht="15.75" customHeight="1">
      <c r="A506" s="113"/>
      <c r="B506" s="128"/>
      <c r="C506" s="127"/>
      <c r="D506" s="156"/>
      <c r="E506" s="4"/>
      <c r="F506" s="4"/>
      <c r="G506" s="4"/>
      <c r="H506" s="61">
        <f t="shared" si="126"/>
        <v>0</v>
      </c>
      <c r="I506" s="101" t="s">
        <v>30</v>
      </c>
      <c r="J506" s="71">
        <f t="shared" si="132"/>
        <v>0</v>
      </c>
      <c r="K506" s="35"/>
      <c r="L506" s="35"/>
      <c r="M506" s="35"/>
      <c r="N506" s="72"/>
      <c r="O506" s="113"/>
      <c r="P506" s="114"/>
      <c r="Q506" s="112"/>
    </row>
    <row r="507" spans="1:17" ht="15.75" customHeight="1">
      <c r="A507" s="113"/>
      <c r="B507" s="128"/>
      <c r="C507" s="127"/>
      <c r="D507" s="156"/>
      <c r="E507" s="4">
        <v>3080.1</v>
      </c>
      <c r="F507" s="4"/>
      <c r="G507" s="4"/>
      <c r="H507" s="61">
        <f t="shared" si="126"/>
        <v>3080.1</v>
      </c>
      <c r="I507" s="101" t="s">
        <v>31</v>
      </c>
      <c r="J507" s="71">
        <f t="shared" si="132"/>
        <v>0</v>
      </c>
      <c r="K507" s="35"/>
      <c r="L507" s="35"/>
      <c r="M507" s="35"/>
      <c r="N507" s="72"/>
      <c r="O507" s="113"/>
      <c r="P507" s="114"/>
      <c r="Q507" s="112"/>
    </row>
    <row r="508" spans="1:17">
      <c r="A508" s="113" t="s">
        <v>209</v>
      </c>
      <c r="B508" s="128">
        <v>40544</v>
      </c>
      <c r="C508" s="127">
        <v>40908</v>
      </c>
      <c r="D508" s="156" t="s">
        <v>191</v>
      </c>
      <c r="E508" s="18">
        <f>SUM(E509:E514)</f>
        <v>6570</v>
      </c>
      <c r="F508" s="18">
        <f t="shared" ref="F508:G508" si="141">SUM(F509:F514)</f>
        <v>0</v>
      </c>
      <c r="G508" s="18">
        <f t="shared" si="141"/>
        <v>0</v>
      </c>
      <c r="H508" s="89">
        <f t="shared" si="126"/>
        <v>6570</v>
      </c>
      <c r="I508" s="102" t="s">
        <v>26</v>
      </c>
      <c r="J508" s="54">
        <f t="shared" si="132"/>
        <v>2272.6200000000003</v>
      </c>
      <c r="K508" s="18">
        <f>SUM(K509:K514)</f>
        <v>2139.5400000000004</v>
      </c>
      <c r="L508" s="18">
        <f t="shared" ref="L508:N508" si="142">SUM(L509:L514)</f>
        <v>38.58</v>
      </c>
      <c r="M508" s="18">
        <f t="shared" si="142"/>
        <v>0</v>
      </c>
      <c r="N508" s="56">
        <f t="shared" si="142"/>
        <v>94.5</v>
      </c>
      <c r="O508" s="113"/>
      <c r="P508" s="114"/>
      <c r="Q508" s="112"/>
    </row>
    <row r="509" spans="1:17" ht="15.75" customHeight="1">
      <c r="A509" s="113"/>
      <c r="B509" s="128"/>
      <c r="C509" s="127"/>
      <c r="D509" s="156"/>
      <c r="E509" s="4">
        <v>5500</v>
      </c>
      <c r="F509" s="4"/>
      <c r="G509" s="4"/>
      <c r="H509" s="61">
        <f t="shared" si="126"/>
        <v>5500</v>
      </c>
      <c r="I509" s="101" t="s">
        <v>27</v>
      </c>
      <c r="J509" s="71">
        <f t="shared" si="132"/>
        <v>2187.34</v>
      </c>
      <c r="K509" s="35">
        <v>2054.2600000000002</v>
      </c>
      <c r="L509" s="35">
        <v>38.58</v>
      </c>
      <c r="M509" s="35">
        <v>0</v>
      </c>
      <c r="N509" s="72">
        <v>94.5</v>
      </c>
      <c r="O509" s="113"/>
      <c r="P509" s="114"/>
      <c r="Q509" s="112"/>
    </row>
    <row r="510" spans="1:17" ht="31.5">
      <c r="A510" s="113"/>
      <c r="B510" s="128"/>
      <c r="C510" s="127"/>
      <c r="D510" s="156"/>
      <c r="E510" s="4"/>
      <c r="F510" s="4"/>
      <c r="G510" s="4"/>
      <c r="H510" s="61">
        <f t="shared" si="126"/>
        <v>0</v>
      </c>
      <c r="I510" s="101" t="s">
        <v>28</v>
      </c>
      <c r="J510" s="71">
        <f t="shared" si="132"/>
        <v>85.28</v>
      </c>
      <c r="K510" s="35">
        <v>85.28</v>
      </c>
      <c r="L510" s="35"/>
      <c r="M510" s="35"/>
      <c r="N510" s="72"/>
      <c r="O510" s="113"/>
      <c r="P510" s="114"/>
      <c r="Q510" s="112"/>
    </row>
    <row r="511" spans="1:17" ht="47.25">
      <c r="A511" s="113"/>
      <c r="B511" s="128"/>
      <c r="C511" s="127"/>
      <c r="D511" s="156"/>
      <c r="E511" s="4"/>
      <c r="F511" s="4"/>
      <c r="G511" s="4"/>
      <c r="H511" s="61">
        <f t="shared" si="126"/>
        <v>0</v>
      </c>
      <c r="I511" s="101" t="s">
        <v>32</v>
      </c>
      <c r="J511" s="71">
        <f t="shared" si="132"/>
        <v>0</v>
      </c>
      <c r="K511" s="35"/>
      <c r="L511" s="35"/>
      <c r="M511" s="35"/>
      <c r="N511" s="72"/>
      <c r="O511" s="113"/>
      <c r="P511" s="114"/>
      <c r="Q511" s="112"/>
    </row>
    <row r="512" spans="1:17" ht="47.25">
      <c r="A512" s="113"/>
      <c r="B512" s="128"/>
      <c r="C512" s="127"/>
      <c r="D512" s="156"/>
      <c r="E512" s="4"/>
      <c r="F512" s="4"/>
      <c r="G512" s="4"/>
      <c r="H512" s="61">
        <f t="shared" si="126"/>
        <v>0</v>
      </c>
      <c r="I512" s="101" t="s">
        <v>29</v>
      </c>
      <c r="J512" s="71">
        <f t="shared" si="132"/>
        <v>0</v>
      </c>
      <c r="K512" s="35"/>
      <c r="L512" s="35"/>
      <c r="M512" s="35"/>
      <c r="N512" s="72"/>
      <c r="O512" s="113"/>
      <c r="P512" s="114"/>
      <c r="Q512" s="112"/>
    </row>
    <row r="513" spans="1:17" ht="15.75" customHeight="1">
      <c r="A513" s="113"/>
      <c r="B513" s="128"/>
      <c r="C513" s="127"/>
      <c r="D513" s="156"/>
      <c r="E513" s="4"/>
      <c r="F513" s="4"/>
      <c r="G513" s="4"/>
      <c r="H513" s="61">
        <f t="shared" si="126"/>
        <v>0</v>
      </c>
      <c r="I513" s="101" t="s">
        <v>30</v>
      </c>
      <c r="J513" s="71">
        <f t="shared" si="132"/>
        <v>0</v>
      </c>
      <c r="K513" s="35"/>
      <c r="L513" s="35"/>
      <c r="M513" s="35"/>
      <c r="N513" s="72"/>
      <c r="O513" s="113"/>
      <c r="P513" s="114"/>
      <c r="Q513" s="112"/>
    </row>
    <row r="514" spans="1:17" ht="15.75" customHeight="1">
      <c r="A514" s="113"/>
      <c r="B514" s="128"/>
      <c r="C514" s="127"/>
      <c r="D514" s="156"/>
      <c r="E514" s="4">
        <v>1070</v>
      </c>
      <c r="F514" s="4"/>
      <c r="G514" s="4"/>
      <c r="H514" s="61">
        <f t="shared" si="126"/>
        <v>1070</v>
      </c>
      <c r="I514" s="101" t="s">
        <v>31</v>
      </c>
      <c r="J514" s="71">
        <f t="shared" si="132"/>
        <v>0</v>
      </c>
      <c r="K514" s="35"/>
      <c r="L514" s="35"/>
      <c r="M514" s="35"/>
      <c r="N514" s="72"/>
      <c r="O514" s="113"/>
      <c r="P514" s="114"/>
      <c r="Q514" s="112"/>
    </row>
    <row r="515" spans="1:17">
      <c r="A515" s="113" t="s">
        <v>174</v>
      </c>
      <c r="B515" s="128">
        <v>40544</v>
      </c>
      <c r="C515" s="127">
        <v>40908</v>
      </c>
      <c r="D515" s="156" t="s">
        <v>192</v>
      </c>
      <c r="E515" s="18">
        <f>SUM(E516:E521)</f>
        <v>79526.880000000005</v>
      </c>
      <c r="F515" s="18">
        <f t="shared" ref="F515:G515" si="143">SUM(F516:F521)</f>
        <v>0</v>
      </c>
      <c r="G515" s="18">
        <f t="shared" si="143"/>
        <v>0</v>
      </c>
      <c r="H515" s="89">
        <f t="shared" si="126"/>
        <v>79526.880000000005</v>
      </c>
      <c r="I515" s="102" t="s">
        <v>26</v>
      </c>
      <c r="J515" s="54">
        <f t="shared" si="132"/>
        <v>42937.53</v>
      </c>
      <c r="K515" s="18">
        <f>SUM(K516:K521)</f>
        <v>2226.25</v>
      </c>
      <c r="L515" s="18">
        <f t="shared" ref="L515:N515" si="144">SUM(L516:L521)</f>
        <v>23356.94</v>
      </c>
      <c r="M515" s="18">
        <f t="shared" si="144"/>
        <v>16693.240000000002</v>
      </c>
      <c r="N515" s="56">
        <f t="shared" si="144"/>
        <v>661.1</v>
      </c>
      <c r="O515" s="113"/>
      <c r="P515" s="114"/>
      <c r="Q515" s="112"/>
    </row>
    <row r="516" spans="1:17" ht="15.75" customHeight="1">
      <c r="A516" s="113"/>
      <c r="B516" s="128"/>
      <c r="C516" s="127"/>
      <c r="D516" s="156"/>
      <c r="E516" s="4">
        <v>60000</v>
      </c>
      <c r="F516" s="4"/>
      <c r="G516" s="4"/>
      <c r="H516" s="61">
        <f t="shared" si="126"/>
        <v>60000</v>
      </c>
      <c r="I516" s="101" t="s">
        <v>27</v>
      </c>
      <c r="J516" s="71">
        <f t="shared" si="132"/>
        <v>19236.75</v>
      </c>
      <c r="K516" s="35">
        <v>681.3</v>
      </c>
      <c r="L516" s="35">
        <v>2506.91</v>
      </c>
      <c r="M516" s="35">
        <v>16048.54</v>
      </c>
      <c r="N516" s="72">
        <v>0</v>
      </c>
      <c r="O516" s="113"/>
      <c r="P516" s="114"/>
      <c r="Q516" s="112"/>
    </row>
    <row r="517" spans="1:17" ht="31.5">
      <c r="A517" s="113"/>
      <c r="B517" s="128"/>
      <c r="C517" s="127"/>
      <c r="D517" s="156"/>
      <c r="E517" s="4"/>
      <c r="F517" s="4"/>
      <c r="G517" s="4"/>
      <c r="H517" s="61">
        <f t="shared" si="126"/>
        <v>0</v>
      </c>
      <c r="I517" s="101" t="s">
        <v>28</v>
      </c>
      <c r="J517" s="71">
        <f t="shared" si="132"/>
        <v>1756.7400000000002</v>
      </c>
      <c r="K517" s="35"/>
      <c r="L517" s="35">
        <v>450.94</v>
      </c>
      <c r="M517" s="35">
        <v>644.70000000000005</v>
      </c>
      <c r="N517" s="72">
        <v>661.1</v>
      </c>
      <c r="O517" s="113"/>
      <c r="P517" s="114"/>
      <c r="Q517" s="112"/>
    </row>
    <row r="518" spans="1:17" ht="47.25">
      <c r="A518" s="113"/>
      <c r="B518" s="128"/>
      <c r="C518" s="127"/>
      <c r="D518" s="156"/>
      <c r="E518" s="4"/>
      <c r="F518" s="4"/>
      <c r="G518" s="4"/>
      <c r="H518" s="61">
        <f t="shared" si="126"/>
        <v>0</v>
      </c>
      <c r="I518" s="101" t="s">
        <v>32</v>
      </c>
      <c r="J518" s="71">
        <f t="shared" si="132"/>
        <v>0</v>
      </c>
      <c r="K518" s="35"/>
      <c r="L518" s="35"/>
      <c r="M518" s="35"/>
      <c r="N518" s="72"/>
      <c r="O518" s="113"/>
      <c r="P518" s="114"/>
      <c r="Q518" s="112"/>
    </row>
    <row r="519" spans="1:17" ht="47.25">
      <c r="A519" s="113"/>
      <c r="B519" s="128"/>
      <c r="C519" s="127"/>
      <c r="D519" s="156"/>
      <c r="E519" s="4"/>
      <c r="F519" s="4"/>
      <c r="G519" s="4"/>
      <c r="H519" s="61">
        <f t="shared" ref="H519:H582" si="145">E519+F519+G519</f>
        <v>0</v>
      </c>
      <c r="I519" s="101" t="s">
        <v>29</v>
      </c>
      <c r="J519" s="71">
        <f t="shared" si="132"/>
        <v>0</v>
      </c>
      <c r="K519" s="35"/>
      <c r="L519" s="35"/>
      <c r="M519" s="35"/>
      <c r="N519" s="72"/>
      <c r="O519" s="113"/>
      <c r="P519" s="114"/>
      <c r="Q519" s="112"/>
    </row>
    <row r="520" spans="1:17" ht="15.75" customHeight="1">
      <c r="A520" s="113"/>
      <c r="B520" s="128"/>
      <c r="C520" s="127"/>
      <c r="D520" s="156"/>
      <c r="E520" s="4"/>
      <c r="F520" s="4"/>
      <c r="G520" s="4"/>
      <c r="H520" s="61">
        <f t="shared" si="145"/>
        <v>0</v>
      </c>
      <c r="I520" s="101" t="s">
        <v>30</v>
      </c>
      <c r="J520" s="71">
        <f t="shared" si="132"/>
        <v>0</v>
      </c>
      <c r="K520" s="35"/>
      <c r="L520" s="35"/>
      <c r="M520" s="35"/>
      <c r="N520" s="72"/>
      <c r="O520" s="113"/>
      <c r="P520" s="114"/>
      <c r="Q520" s="112"/>
    </row>
    <row r="521" spans="1:17" ht="15.75" customHeight="1">
      <c r="A521" s="113"/>
      <c r="B521" s="128"/>
      <c r="C521" s="127"/>
      <c r="D521" s="156"/>
      <c r="E521" s="4">
        <v>19526.88</v>
      </c>
      <c r="F521" s="4"/>
      <c r="G521" s="4"/>
      <c r="H521" s="61">
        <f t="shared" si="145"/>
        <v>19526.88</v>
      </c>
      <c r="I521" s="101" t="s">
        <v>31</v>
      </c>
      <c r="J521" s="71">
        <f t="shared" si="132"/>
        <v>21944.04</v>
      </c>
      <c r="K521" s="35">
        <v>1544.95</v>
      </c>
      <c r="L521" s="35">
        <v>20399.09</v>
      </c>
      <c r="M521" s="35">
        <v>0</v>
      </c>
      <c r="N521" s="72">
        <v>0</v>
      </c>
      <c r="O521" s="113"/>
      <c r="P521" s="114"/>
      <c r="Q521" s="112"/>
    </row>
    <row r="522" spans="1:17">
      <c r="A522" s="113" t="s">
        <v>209</v>
      </c>
      <c r="B522" s="128">
        <v>40544</v>
      </c>
      <c r="C522" s="127">
        <v>40908</v>
      </c>
      <c r="D522" s="156" t="s">
        <v>193</v>
      </c>
      <c r="E522" s="18">
        <f>SUM(E523:E528)</f>
        <v>20332</v>
      </c>
      <c r="F522" s="18">
        <f t="shared" ref="F522:G522" si="146">SUM(F523:F528)</f>
        <v>0</v>
      </c>
      <c r="G522" s="18">
        <f t="shared" si="146"/>
        <v>0</v>
      </c>
      <c r="H522" s="89">
        <f t="shared" si="145"/>
        <v>20332</v>
      </c>
      <c r="I522" s="102" t="s">
        <v>26</v>
      </c>
      <c r="J522" s="54">
        <f t="shared" si="132"/>
        <v>36744.5</v>
      </c>
      <c r="K522" s="18">
        <f>SUM(K523:K528)</f>
        <v>738.11</v>
      </c>
      <c r="L522" s="18">
        <f t="shared" ref="L522:N522" si="147">SUM(L523:L528)</f>
        <v>13694.36</v>
      </c>
      <c r="M522" s="18">
        <f t="shared" si="147"/>
        <v>14297.53</v>
      </c>
      <c r="N522" s="56">
        <f t="shared" si="147"/>
        <v>8014.5</v>
      </c>
      <c r="O522" s="113"/>
      <c r="P522" s="114"/>
      <c r="Q522" s="112"/>
    </row>
    <row r="523" spans="1:17" ht="15.75" customHeight="1">
      <c r="A523" s="113"/>
      <c r="B523" s="128"/>
      <c r="C523" s="127"/>
      <c r="D523" s="156"/>
      <c r="E523" s="4">
        <v>15000</v>
      </c>
      <c r="F523" s="4"/>
      <c r="G523" s="4"/>
      <c r="H523" s="61">
        <f t="shared" si="145"/>
        <v>15000</v>
      </c>
      <c r="I523" s="101" t="s">
        <v>27</v>
      </c>
      <c r="J523" s="71">
        <f t="shared" si="132"/>
        <v>21380.959999999999</v>
      </c>
      <c r="K523" s="35">
        <v>738.11</v>
      </c>
      <c r="L523" s="35">
        <v>94.36</v>
      </c>
      <c r="M523" s="35">
        <v>14297.53</v>
      </c>
      <c r="N523" s="72">
        <v>6250.96</v>
      </c>
      <c r="O523" s="113"/>
      <c r="P523" s="114"/>
      <c r="Q523" s="112"/>
    </row>
    <row r="524" spans="1:17" ht="31.5">
      <c r="A524" s="113"/>
      <c r="B524" s="128"/>
      <c r="C524" s="127"/>
      <c r="D524" s="156"/>
      <c r="E524" s="4"/>
      <c r="F524" s="4"/>
      <c r="G524" s="4"/>
      <c r="H524" s="61">
        <f t="shared" si="145"/>
        <v>0</v>
      </c>
      <c r="I524" s="101" t="s">
        <v>28</v>
      </c>
      <c r="J524" s="71">
        <f t="shared" si="132"/>
        <v>1763.54</v>
      </c>
      <c r="K524" s="35">
        <v>0</v>
      </c>
      <c r="L524" s="35">
        <v>0</v>
      </c>
      <c r="M524" s="35">
        <v>0</v>
      </c>
      <c r="N524" s="72">
        <v>1763.54</v>
      </c>
      <c r="O524" s="113"/>
      <c r="P524" s="114"/>
      <c r="Q524" s="112"/>
    </row>
    <row r="525" spans="1:17" ht="47.25">
      <c r="A525" s="113"/>
      <c r="B525" s="128"/>
      <c r="C525" s="127"/>
      <c r="D525" s="156"/>
      <c r="E525" s="4"/>
      <c r="F525" s="4"/>
      <c r="G525" s="4"/>
      <c r="H525" s="61">
        <f t="shared" si="145"/>
        <v>0</v>
      </c>
      <c r="I525" s="101" t="s">
        <v>32</v>
      </c>
      <c r="J525" s="71">
        <f t="shared" si="132"/>
        <v>0</v>
      </c>
      <c r="K525" s="35"/>
      <c r="L525" s="35"/>
      <c r="M525" s="35"/>
      <c r="N525" s="72"/>
      <c r="O525" s="113"/>
      <c r="P525" s="114"/>
      <c r="Q525" s="112"/>
    </row>
    <row r="526" spans="1:17" ht="47.25">
      <c r="A526" s="113"/>
      <c r="B526" s="128"/>
      <c r="C526" s="127"/>
      <c r="D526" s="156"/>
      <c r="E526" s="4"/>
      <c r="F526" s="4"/>
      <c r="G526" s="4"/>
      <c r="H526" s="61">
        <f t="shared" si="145"/>
        <v>0</v>
      </c>
      <c r="I526" s="101" t="s">
        <v>29</v>
      </c>
      <c r="J526" s="71">
        <f t="shared" si="132"/>
        <v>0</v>
      </c>
      <c r="K526" s="35"/>
      <c r="L526" s="35"/>
      <c r="M526" s="35"/>
      <c r="N526" s="72"/>
      <c r="O526" s="113"/>
      <c r="P526" s="114"/>
      <c r="Q526" s="112"/>
    </row>
    <row r="527" spans="1:17" ht="15.75" customHeight="1">
      <c r="A527" s="113"/>
      <c r="B527" s="128"/>
      <c r="C527" s="127"/>
      <c r="D527" s="156"/>
      <c r="E527" s="4"/>
      <c r="F527" s="4"/>
      <c r="G527" s="4"/>
      <c r="H527" s="61">
        <f t="shared" si="145"/>
        <v>0</v>
      </c>
      <c r="I527" s="101" t="s">
        <v>30</v>
      </c>
      <c r="J527" s="71">
        <f t="shared" si="132"/>
        <v>0</v>
      </c>
      <c r="K527" s="35"/>
      <c r="L527" s="35"/>
      <c r="M527" s="35"/>
      <c r="N527" s="72"/>
      <c r="O527" s="113"/>
      <c r="P527" s="114"/>
      <c r="Q527" s="112"/>
    </row>
    <row r="528" spans="1:17" ht="15.75" customHeight="1">
      <c r="A528" s="113"/>
      <c r="B528" s="128"/>
      <c r="C528" s="127"/>
      <c r="D528" s="156"/>
      <c r="E528" s="4">
        <v>5332</v>
      </c>
      <c r="F528" s="4"/>
      <c r="G528" s="4"/>
      <c r="H528" s="61">
        <f t="shared" si="145"/>
        <v>5332</v>
      </c>
      <c r="I528" s="101" t="s">
        <v>31</v>
      </c>
      <c r="J528" s="71">
        <f t="shared" si="132"/>
        <v>13600</v>
      </c>
      <c r="K528" s="35">
        <v>0</v>
      </c>
      <c r="L528" s="35">
        <v>13600</v>
      </c>
      <c r="M528" s="35">
        <v>0</v>
      </c>
      <c r="N528" s="72">
        <v>0</v>
      </c>
      <c r="O528" s="113"/>
      <c r="P528" s="114"/>
      <c r="Q528" s="112"/>
    </row>
    <row r="529" spans="1:17">
      <c r="A529" s="113" t="s">
        <v>209</v>
      </c>
      <c r="B529" s="128">
        <v>40544</v>
      </c>
      <c r="C529" s="127">
        <v>40908</v>
      </c>
      <c r="D529" s="156" t="s">
        <v>194</v>
      </c>
      <c r="E529" s="18">
        <f>SUM(E530:E535)</f>
        <v>5000</v>
      </c>
      <c r="F529" s="18"/>
      <c r="G529" s="18"/>
      <c r="H529" s="89">
        <f t="shared" si="145"/>
        <v>5000</v>
      </c>
      <c r="I529" s="102" t="s">
        <v>26</v>
      </c>
      <c r="J529" s="54">
        <f t="shared" si="132"/>
        <v>1802.63</v>
      </c>
      <c r="K529" s="18">
        <f>SUM(K530:K535)</f>
        <v>1802.63</v>
      </c>
      <c r="L529" s="18">
        <f t="shared" ref="L529:N529" si="148">SUM(L530:L535)</f>
        <v>0</v>
      </c>
      <c r="M529" s="18">
        <f t="shared" si="148"/>
        <v>0</v>
      </c>
      <c r="N529" s="56">
        <f t="shared" si="148"/>
        <v>0</v>
      </c>
      <c r="O529" s="113"/>
      <c r="P529" s="114"/>
      <c r="Q529" s="112"/>
    </row>
    <row r="530" spans="1:17" ht="15.75" customHeight="1">
      <c r="A530" s="113"/>
      <c r="B530" s="128"/>
      <c r="C530" s="127"/>
      <c r="D530" s="156"/>
      <c r="E530" s="4">
        <v>4000</v>
      </c>
      <c r="F530" s="4"/>
      <c r="G530" s="4"/>
      <c r="H530" s="61">
        <f t="shared" si="145"/>
        <v>4000</v>
      </c>
      <c r="I530" s="101" t="s">
        <v>27</v>
      </c>
      <c r="J530" s="71">
        <f t="shared" si="132"/>
        <v>1802.63</v>
      </c>
      <c r="K530" s="35">
        <v>1802.63</v>
      </c>
      <c r="L530" s="35"/>
      <c r="M530" s="35"/>
      <c r="N530" s="72"/>
      <c r="O530" s="113"/>
      <c r="P530" s="114"/>
      <c r="Q530" s="112"/>
    </row>
    <row r="531" spans="1:17" ht="31.5">
      <c r="A531" s="113"/>
      <c r="B531" s="128"/>
      <c r="C531" s="127"/>
      <c r="D531" s="156"/>
      <c r="E531" s="4"/>
      <c r="F531" s="4"/>
      <c r="G531" s="4"/>
      <c r="H531" s="61">
        <f t="shared" si="145"/>
        <v>0</v>
      </c>
      <c r="I531" s="101" t="s">
        <v>28</v>
      </c>
      <c r="J531" s="71">
        <f t="shared" si="132"/>
        <v>0</v>
      </c>
      <c r="K531" s="35"/>
      <c r="L531" s="35"/>
      <c r="M531" s="35"/>
      <c r="N531" s="72"/>
      <c r="O531" s="113"/>
      <c r="P531" s="114"/>
      <c r="Q531" s="112"/>
    </row>
    <row r="532" spans="1:17" ht="47.25">
      <c r="A532" s="113"/>
      <c r="B532" s="128"/>
      <c r="C532" s="127"/>
      <c r="D532" s="156"/>
      <c r="E532" s="4"/>
      <c r="F532" s="4"/>
      <c r="G532" s="4"/>
      <c r="H532" s="61">
        <f t="shared" si="145"/>
        <v>0</v>
      </c>
      <c r="I532" s="101" t="s">
        <v>32</v>
      </c>
      <c r="J532" s="71">
        <f t="shared" si="132"/>
        <v>0</v>
      </c>
      <c r="K532" s="35"/>
      <c r="L532" s="35"/>
      <c r="M532" s="35"/>
      <c r="N532" s="72"/>
      <c r="O532" s="113"/>
      <c r="P532" s="114"/>
      <c r="Q532" s="112"/>
    </row>
    <row r="533" spans="1:17" ht="47.25">
      <c r="A533" s="113"/>
      <c r="B533" s="128"/>
      <c r="C533" s="127"/>
      <c r="D533" s="156"/>
      <c r="E533" s="4"/>
      <c r="F533" s="4"/>
      <c r="G533" s="4"/>
      <c r="H533" s="61">
        <f t="shared" si="145"/>
        <v>0</v>
      </c>
      <c r="I533" s="101" t="s">
        <v>29</v>
      </c>
      <c r="J533" s="71">
        <f t="shared" si="132"/>
        <v>0</v>
      </c>
      <c r="K533" s="35"/>
      <c r="L533" s="35"/>
      <c r="M533" s="35"/>
      <c r="N533" s="72"/>
      <c r="O533" s="113"/>
      <c r="P533" s="114"/>
      <c r="Q533" s="112"/>
    </row>
    <row r="534" spans="1:17" ht="15.75" customHeight="1">
      <c r="A534" s="113"/>
      <c r="B534" s="128"/>
      <c r="C534" s="127"/>
      <c r="D534" s="156"/>
      <c r="E534" s="4"/>
      <c r="F534" s="4"/>
      <c r="G534" s="4"/>
      <c r="H534" s="61">
        <f t="shared" si="145"/>
        <v>0</v>
      </c>
      <c r="I534" s="101" t="s">
        <v>30</v>
      </c>
      <c r="J534" s="71">
        <f t="shared" si="132"/>
        <v>0</v>
      </c>
      <c r="K534" s="35"/>
      <c r="L534" s="35"/>
      <c r="M534" s="35"/>
      <c r="N534" s="72"/>
      <c r="O534" s="113"/>
      <c r="P534" s="114"/>
      <c r="Q534" s="112"/>
    </row>
    <row r="535" spans="1:17" ht="15.75" customHeight="1">
      <c r="A535" s="113"/>
      <c r="B535" s="128"/>
      <c r="C535" s="127"/>
      <c r="D535" s="156"/>
      <c r="E535" s="4">
        <v>1000</v>
      </c>
      <c r="F535" s="4"/>
      <c r="G535" s="4"/>
      <c r="H535" s="61">
        <f t="shared" si="145"/>
        <v>1000</v>
      </c>
      <c r="I535" s="101" t="s">
        <v>31</v>
      </c>
      <c r="J535" s="71">
        <f t="shared" si="132"/>
        <v>0</v>
      </c>
      <c r="K535" s="35"/>
      <c r="L535" s="35"/>
      <c r="M535" s="35"/>
      <c r="N535" s="72"/>
      <c r="O535" s="113"/>
      <c r="P535" s="114"/>
      <c r="Q535" s="112"/>
    </row>
    <row r="536" spans="1:17">
      <c r="A536" s="113" t="s">
        <v>209</v>
      </c>
      <c r="B536" s="128">
        <v>40544</v>
      </c>
      <c r="C536" s="127">
        <v>40908</v>
      </c>
      <c r="D536" s="156" t="s">
        <v>89</v>
      </c>
      <c r="E536" s="18">
        <f>SUM(E537:E542)</f>
        <v>5000</v>
      </c>
      <c r="F536" s="18">
        <f t="shared" ref="F536:G536" si="149">SUM(F537:F542)</f>
        <v>0</v>
      </c>
      <c r="G536" s="18">
        <f t="shared" si="149"/>
        <v>0</v>
      </c>
      <c r="H536" s="89">
        <f t="shared" si="145"/>
        <v>5000</v>
      </c>
      <c r="I536" s="102" t="s">
        <v>26</v>
      </c>
      <c r="J536" s="54">
        <f t="shared" si="132"/>
        <v>1879.05</v>
      </c>
      <c r="K536" s="18">
        <f>K537</f>
        <v>1879.05</v>
      </c>
      <c r="L536" s="18">
        <f t="shared" ref="L536:N536" si="150">L537</f>
        <v>0</v>
      </c>
      <c r="M536" s="18">
        <f t="shared" si="150"/>
        <v>0</v>
      </c>
      <c r="N536" s="56">
        <f t="shared" si="150"/>
        <v>0</v>
      </c>
      <c r="O536" s="113"/>
      <c r="P536" s="114"/>
      <c r="Q536" s="112"/>
    </row>
    <row r="537" spans="1:17" ht="15.75" customHeight="1">
      <c r="A537" s="113"/>
      <c r="B537" s="128"/>
      <c r="C537" s="127"/>
      <c r="D537" s="156"/>
      <c r="E537" s="4">
        <v>4000</v>
      </c>
      <c r="F537" s="4"/>
      <c r="G537" s="4"/>
      <c r="H537" s="61">
        <f t="shared" si="145"/>
        <v>4000</v>
      </c>
      <c r="I537" s="101" t="s">
        <v>27</v>
      </c>
      <c r="J537" s="71">
        <f t="shared" si="132"/>
        <v>1879.05</v>
      </c>
      <c r="K537" s="35">
        <v>1879.05</v>
      </c>
      <c r="L537" s="35"/>
      <c r="M537" s="35"/>
      <c r="N537" s="72"/>
      <c r="O537" s="113"/>
      <c r="P537" s="114"/>
      <c r="Q537" s="112"/>
    </row>
    <row r="538" spans="1:17" ht="31.5">
      <c r="A538" s="113"/>
      <c r="B538" s="128"/>
      <c r="C538" s="127"/>
      <c r="D538" s="156"/>
      <c r="E538" s="4"/>
      <c r="F538" s="4"/>
      <c r="G538" s="4"/>
      <c r="H538" s="61">
        <f t="shared" si="145"/>
        <v>0</v>
      </c>
      <c r="I538" s="101" t="s">
        <v>28</v>
      </c>
      <c r="J538" s="71">
        <f t="shared" si="132"/>
        <v>0</v>
      </c>
      <c r="K538" s="35"/>
      <c r="L538" s="35"/>
      <c r="M538" s="35"/>
      <c r="N538" s="72"/>
      <c r="O538" s="113"/>
      <c r="P538" s="114"/>
      <c r="Q538" s="112"/>
    </row>
    <row r="539" spans="1:17" ht="47.25">
      <c r="A539" s="113"/>
      <c r="B539" s="128"/>
      <c r="C539" s="127"/>
      <c r="D539" s="156"/>
      <c r="E539" s="4"/>
      <c r="F539" s="4"/>
      <c r="G539" s="4"/>
      <c r="H539" s="61">
        <f t="shared" si="145"/>
        <v>0</v>
      </c>
      <c r="I539" s="101" t="s">
        <v>32</v>
      </c>
      <c r="J539" s="71">
        <f t="shared" ref="J539:J602" si="151">K539+L539+M539+N539</f>
        <v>0</v>
      </c>
      <c r="K539" s="35"/>
      <c r="L539" s="35"/>
      <c r="M539" s="35"/>
      <c r="N539" s="72"/>
      <c r="O539" s="113"/>
      <c r="P539" s="114"/>
      <c r="Q539" s="112"/>
    </row>
    <row r="540" spans="1:17" ht="47.25">
      <c r="A540" s="113"/>
      <c r="B540" s="128"/>
      <c r="C540" s="127"/>
      <c r="D540" s="156"/>
      <c r="E540" s="4"/>
      <c r="F540" s="4"/>
      <c r="G540" s="4"/>
      <c r="H540" s="61">
        <f t="shared" si="145"/>
        <v>0</v>
      </c>
      <c r="I540" s="101" t="s">
        <v>29</v>
      </c>
      <c r="J540" s="71">
        <f t="shared" si="151"/>
        <v>0</v>
      </c>
      <c r="K540" s="35"/>
      <c r="L540" s="35"/>
      <c r="M540" s="35"/>
      <c r="N540" s="72"/>
      <c r="O540" s="113"/>
      <c r="P540" s="114"/>
      <c r="Q540" s="112"/>
    </row>
    <row r="541" spans="1:17" ht="15.75" customHeight="1">
      <c r="A541" s="113"/>
      <c r="B541" s="128"/>
      <c r="C541" s="127"/>
      <c r="D541" s="156"/>
      <c r="E541" s="4"/>
      <c r="F541" s="4"/>
      <c r="G541" s="4"/>
      <c r="H541" s="61">
        <f t="shared" si="145"/>
        <v>0</v>
      </c>
      <c r="I541" s="101" t="s">
        <v>30</v>
      </c>
      <c r="J541" s="71">
        <f t="shared" si="151"/>
        <v>0</v>
      </c>
      <c r="K541" s="35"/>
      <c r="L541" s="35"/>
      <c r="M541" s="35"/>
      <c r="N541" s="72"/>
      <c r="O541" s="113"/>
      <c r="P541" s="114"/>
      <c r="Q541" s="112"/>
    </row>
    <row r="542" spans="1:17" ht="15.75" customHeight="1">
      <c r="A542" s="113"/>
      <c r="B542" s="128"/>
      <c r="C542" s="127"/>
      <c r="D542" s="156"/>
      <c r="E542" s="4">
        <v>1000</v>
      </c>
      <c r="F542" s="4"/>
      <c r="G542" s="4"/>
      <c r="H542" s="61">
        <f t="shared" si="145"/>
        <v>1000</v>
      </c>
      <c r="I542" s="101" t="s">
        <v>31</v>
      </c>
      <c r="J542" s="71">
        <f t="shared" si="151"/>
        <v>0</v>
      </c>
      <c r="K542" s="35"/>
      <c r="L542" s="35"/>
      <c r="M542" s="35"/>
      <c r="N542" s="72"/>
      <c r="O542" s="113"/>
      <c r="P542" s="114"/>
      <c r="Q542" s="112"/>
    </row>
    <row r="543" spans="1:17">
      <c r="A543" s="113" t="s">
        <v>209</v>
      </c>
      <c r="B543" s="128">
        <v>40544</v>
      </c>
      <c r="C543" s="127">
        <v>40908</v>
      </c>
      <c r="D543" s="156" t="s">
        <v>90</v>
      </c>
      <c r="E543" s="18">
        <f>SUM(E544:E549)</f>
        <v>3000</v>
      </c>
      <c r="F543" s="18">
        <f t="shared" ref="F543:G543" si="152">SUM(F544:F549)</f>
        <v>0</v>
      </c>
      <c r="G543" s="18">
        <f t="shared" si="152"/>
        <v>0</v>
      </c>
      <c r="H543" s="89">
        <f t="shared" si="145"/>
        <v>3000</v>
      </c>
      <c r="I543" s="102" t="s">
        <v>26</v>
      </c>
      <c r="J543" s="54">
        <f t="shared" si="151"/>
        <v>2799.37</v>
      </c>
      <c r="K543" s="18">
        <f>SUM(K544:K549)</f>
        <v>799.82</v>
      </c>
      <c r="L543" s="18">
        <f t="shared" ref="L543:N543" si="153">SUM(L544:L549)</f>
        <v>0</v>
      </c>
      <c r="M543" s="18">
        <f t="shared" si="153"/>
        <v>0</v>
      </c>
      <c r="N543" s="56">
        <f t="shared" si="153"/>
        <v>1999.55</v>
      </c>
      <c r="O543" s="113"/>
      <c r="P543" s="114"/>
      <c r="Q543" s="112"/>
    </row>
    <row r="544" spans="1:17" ht="15.75" customHeight="1">
      <c r="A544" s="113"/>
      <c r="B544" s="128"/>
      <c r="C544" s="127"/>
      <c r="D544" s="156"/>
      <c r="E544" s="4">
        <v>2500</v>
      </c>
      <c r="F544" s="4"/>
      <c r="G544" s="4"/>
      <c r="H544" s="61">
        <f t="shared" si="145"/>
        <v>2500</v>
      </c>
      <c r="I544" s="101" t="s">
        <v>27</v>
      </c>
      <c r="J544" s="71">
        <f t="shared" si="151"/>
        <v>2799.37</v>
      </c>
      <c r="K544" s="35">
        <v>799.82</v>
      </c>
      <c r="L544" s="35">
        <v>0</v>
      </c>
      <c r="M544" s="35">
        <v>0</v>
      </c>
      <c r="N544" s="72">
        <v>1999.55</v>
      </c>
      <c r="O544" s="113"/>
      <c r="P544" s="114"/>
      <c r="Q544" s="112"/>
    </row>
    <row r="545" spans="1:17" ht="31.5">
      <c r="A545" s="113"/>
      <c r="B545" s="128"/>
      <c r="C545" s="127"/>
      <c r="D545" s="156"/>
      <c r="E545" s="4"/>
      <c r="F545" s="4"/>
      <c r="G545" s="4"/>
      <c r="H545" s="61">
        <f t="shared" si="145"/>
        <v>0</v>
      </c>
      <c r="I545" s="101" t="s">
        <v>28</v>
      </c>
      <c r="J545" s="71">
        <f t="shared" si="151"/>
        <v>0</v>
      </c>
      <c r="K545" s="35"/>
      <c r="L545" s="35"/>
      <c r="M545" s="35"/>
      <c r="N545" s="72"/>
      <c r="O545" s="113"/>
      <c r="P545" s="114"/>
      <c r="Q545" s="112"/>
    </row>
    <row r="546" spans="1:17" ht="47.25">
      <c r="A546" s="113"/>
      <c r="B546" s="128"/>
      <c r="C546" s="127"/>
      <c r="D546" s="156"/>
      <c r="E546" s="4"/>
      <c r="F546" s="4"/>
      <c r="G546" s="4"/>
      <c r="H546" s="61">
        <f t="shared" si="145"/>
        <v>0</v>
      </c>
      <c r="I546" s="101" t="s">
        <v>32</v>
      </c>
      <c r="J546" s="71">
        <f t="shared" si="151"/>
        <v>0</v>
      </c>
      <c r="K546" s="35"/>
      <c r="L546" s="35"/>
      <c r="M546" s="35"/>
      <c r="N546" s="72"/>
      <c r="O546" s="113"/>
      <c r="P546" s="114"/>
      <c r="Q546" s="112"/>
    </row>
    <row r="547" spans="1:17" ht="47.25">
      <c r="A547" s="113"/>
      <c r="B547" s="128"/>
      <c r="C547" s="127"/>
      <c r="D547" s="156"/>
      <c r="E547" s="4"/>
      <c r="F547" s="4"/>
      <c r="G547" s="4"/>
      <c r="H547" s="61">
        <f t="shared" si="145"/>
        <v>0</v>
      </c>
      <c r="I547" s="101" t="s">
        <v>29</v>
      </c>
      <c r="J547" s="71">
        <f t="shared" si="151"/>
        <v>0</v>
      </c>
      <c r="K547" s="35"/>
      <c r="L547" s="35"/>
      <c r="M547" s="35"/>
      <c r="N547" s="72"/>
      <c r="O547" s="113"/>
      <c r="P547" s="114"/>
      <c r="Q547" s="112"/>
    </row>
    <row r="548" spans="1:17" ht="15.75" customHeight="1">
      <c r="A548" s="113"/>
      <c r="B548" s="128"/>
      <c r="C548" s="127"/>
      <c r="D548" s="156"/>
      <c r="E548" s="4"/>
      <c r="F548" s="4"/>
      <c r="G548" s="4"/>
      <c r="H548" s="61">
        <f t="shared" si="145"/>
        <v>0</v>
      </c>
      <c r="I548" s="101" t="s">
        <v>30</v>
      </c>
      <c r="J548" s="71">
        <f t="shared" si="151"/>
        <v>0</v>
      </c>
      <c r="K548" s="35"/>
      <c r="L548" s="35"/>
      <c r="M548" s="35"/>
      <c r="N548" s="72"/>
      <c r="O548" s="113"/>
      <c r="P548" s="114"/>
      <c r="Q548" s="112"/>
    </row>
    <row r="549" spans="1:17" ht="15.75" customHeight="1">
      <c r="A549" s="113"/>
      <c r="B549" s="128"/>
      <c r="C549" s="127"/>
      <c r="D549" s="156"/>
      <c r="E549" s="4">
        <v>500</v>
      </c>
      <c r="F549" s="4"/>
      <c r="G549" s="4"/>
      <c r="H549" s="61">
        <f t="shared" si="145"/>
        <v>500</v>
      </c>
      <c r="I549" s="101" t="s">
        <v>31</v>
      </c>
      <c r="J549" s="71">
        <f t="shared" si="151"/>
        <v>0</v>
      </c>
      <c r="K549" s="35"/>
      <c r="L549" s="35"/>
      <c r="M549" s="35"/>
      <c r="N549" s="72"/>
      <c r="O549" s="113"/>
      <c r="P549" s="114"/>
      <c r="Q549" s="112"/>
    </row>
    <row r="550" spans="1:17">
      <c r="A550" s="113" t="s">
        <v>209</v>
      </c>
      <c r="B550" s="128">
        <v>40544</v>
      </c>
      <c r="C550" s="127">
        <v>40908</v>
      </c>
      <c r="D550" s="156" t="s">
        <v>91</v>
      </c>
      <c r="E550" s="18">
        <f>SUM(E551:E556)</f>
        <v>3000</v>
      </c>
      <c r="F550" s="18">
        <f t="shared" ref="F550:G550" si="154">SUM(F551:F556)</f>
        <v>0</v>
      </c>
      <c r="G550" s="18">
        <f t="shared" si="154"/>
        <v>0</v>
      </c>
      <c r="H550" s="89">
        <f t="shared" si="145"/>
        <v>3000</v>
      </c>
      <c r="I550" s="102" t="s">
        <v>26</v>
      </c>
      <c r="J550" s="54">
        <f t="shared" si="151"/>
        <v>324.07</v>
      </c>
      <c r="K550" s="18">
        <f>K551</f>
        <v>324.07</v>
      </c>
      <c r="L550" s="18">
        <f t="shared" ref="L550:N550" si="155">L551</f>
        <v>0</v>
      </c>
      <c r="M550" s="18">
        <f t="shared" si="155"/>
        <v>0</v>
      </c>
      <c r="N550" s="56">
        <f t="shared" si="155"/>
        <v>0</v>
      </c>
      <c r="O550" s="113"/>
      <c r="P550" s="114"/>
      <c r="Q550" s="112"/>
    </row>
    <row r="551" spans="1:17" ht="15.75" customHeight="1">
      <c r="A551" s="113"/>
      <c r="B551" s="128"/>
      <c r="C551" s="127"/>
      <c r="D551" s="156"/>
      <c r="E551" s="4">
        <v>2726.7</v>
      </c>
      <c r="F551" s="4"/>
      <c r="G551" s="4"/>
      <c r="H551" s="61">
        <f t="shared" si="145"/>
        <v>2726.7</v>
      </c>
      <c r="I551" s="101" t="s">
        <v>27</v>
      </c>
      <c r="J551" s="71">
        <f t="shared" si="151"/>
        <v>324.07</v>
      </c>
      <c r="K551" s="35">
        <v>324.07</v>
      </c>
      <c r="L551" s="35"/>
      <c r="M551" s="35"/>
      <c r="N551" s="72"/>
      <c r="O551" s="113"/>
      <c r="P551" s="114"/>
      <c r="Q551" s="112"/>
    </row>
    <row r="552" spans="1:17" ht="31.5">
      <c r="A552" s="113"/>
      <c r="B552" s="128"/>
      <c r="C552" s="127"/>
      <c r="D552" s="156"/>
      <c r="E552" s="4"/>
      <c r="F552" s="4"/>
      <c r="G552" s="4"/>
      <c r="H552" s="61">
        <f t="shared" si="145"/>
        <v>0</v>
      </c>
      <c r="I552" s="101" t="s">
        <v>28</v>
      </c>
      <c r="J552" s="71">
        <f t="shared" si="151"/>
        <v>0</v>
      </c>
      <c r="K552" s="35"/>
      <c r="L552" s="35"/>
      <c r="M552" s="35"/>
      <c r="N552" s="72"/>
      <c r="O552" s="113"/>
      <c r="P552" s="114"/>
      <c r="Q552" s="112"/>
    </row>
    <row r="553" spans="1:17" ht="47.25">
      <c r="A553" s="113"/>
      <c r="B553" s="128"/>
      <c r="C553" s="127"/>
      <c r="D553" s="156"/>
      <c r="E553" s="4"/>
      <c r="F553" s="4"/>
      <c r="G553" s="4"/>
      <c r="H553" s="61">
        <f t="shared" si="145"/>
        <v>0</v>
      </c>
      <c r="I553" s="101" t="s">
        <v>32</v>
      </c>
      <c r="J553" s="71">
        <f t="shared" si="151"/>
        <v>0</v>
      </c>
      <c r="K553" s="35"/>
      <c r="L553" s="35"/>
      <c r="M553" s="35"/>
      <c r="N553" s="72"/>
      <c r="O553" s="113"/>
      <c r="P553" s="114"/>
      <c r="Q553" s="112"/>
    </row>
    <row r="554" spans="1:17" ht="47.25">
      <c r="A554" s="113"/>
      <c r="B554" s="128"/>
      <c r="C554" s="127"/>
      <c r="D554" s="156"/>
      <c r="E554" s="4"/>
      <c r="F554" s="4"/>
      <c r="G554" s="4"/>
      <c r="H554" s="61">
        <f t="shared" si="145"/>
        <v>0</v>
      </c>
      <c r="I554" s="101" t="s">
        <v>29</v>
      </c>
      <c r="J554" s="71">
        <f t="shared" si="151"/>
        <v>0</v>
      </c>
      <c r="K554" s="35"/>
      <c r="L554" s="35"/>
      <c r="M554" s="35"/>
      <c r="N554" s="72"/>
      <c r="O554" s="113"/>
      <c r="P554" s="114"/>
      <c r="Q554" s="112"/>
    </row>
    <row r="555" spans="1:17" ht="15.75" customHeight="1">
      <c r="A555" s="113"/>
      <c r="B555" s="128"/>
      <c r="C555" s="127"/>
      <c r="D555" s="156"/>
      <c r="E555" s="4"/>
      <c r="F555" s="4"/>
      <c r="G555" s="4"/>
      <c r="H555" s="61">
        <f t="shared" si="145"/>
        <v>0</v>
      </c>
      <c r="I555" s="101" t="s">
        <v>30</v>
      </c>
      <c r="J555" s="71">
        <f t="shared" si="151"/>
        <v>0</v>
      </c>
      <c r="K555" s="35"/>
      <c r="L555" s="35"/>
      <c r="M555" s="35"/>
      <c r="N555" s="72"/>
      <c r="O555" s="113"/>
      <c r="P555" s="114"/>
      <c r="Q555" s="112"/>
    </row>
    <row r="556" spans="1:17" ht="15.75" customHeight="1">
      <c r="A556" s="113"/>
      <c r="B556" s="128"/>
      <c r="C556" s="127"/>
      <c r="D556" s="156"/>
      <c r="E556" s="4">
        <v>273.3</v>
      </c>
      <c r="F556" s="4"/>
      <c r="G556" s="4"/>
      <c r="H556" s="61">
        <f t="shared" si="145"/>
        <v>273.3</v>
      </c>
      <c r="I556" s="101" t="s">
        <v>31</v>
      </c>
      <c r="J556" s="71">
        <f t="shared" si="151"/>
        <v>0</v>
      </c>
      <c r="K556" s="35"/>
      <c r="L556" s="35"/>
      <c r="M556" s="35"/>
      <c r="N556" s="72"/>
      <c r="O556" s="113"/>
      <c r="P556" s="114"/>
      <c r="Q556" s="112"/>
    </row>
    <row r="557" spans="1:17">
      <c r="A557" s="113" t="s">
        <v>209</v>
      </c>
      <c r="B557" s="128">
        <v>40544</v>
      </c>
      <c r="C557" s="127">
        <v>40908</v>
      </c>
      <c r="D557" s="156" t="s">
        <v>92</v>
      </c>
      <c r="E557" s="18">
        <f>SUM(E558:E563)</f>
        <v>16000</v>
      </c>
      <c r="F557" s="18">
        <f t="shared" ref="F557:G557" si="156">SUM(F558:F563)</f>
        <v>0</v>
      </c>
      <c r="G557" s="18">
        <f t="shared" si="156"/>
        <v>0</v>
      </c>
      <c r="H557" s="89">
        <f t="shared" si="145"/>
        <v>16000</v>
      </c>
      <c r="I557" s="102" t="s">
        <v>26</v>
      </c>
      <c r="J557" s="54">
        <f t="shared" si="151"/>
        <v>7035.05</v>
      </c>
      <c r="K557" s="18">
        <f>SUM(K558:K563)</f>
        <v>6949.18</v>
      </c>
      <c r="L557" s="18">
        <f t="shared" ref="L557:N557" si="157">SUM(L558:L563)</f>
        <v>85.87</v>
      </c>
      <c r="M557" s="18">
        <f t="shared" si="157"/>
        <v>0</v>
      </c>
      <c r="N557" s="56">
        <f t="shared" si="157"/>
        <v>0</v>
      </c>
      <c r="O557" s="113"/>
      <c r="P557" s="114"/>
      <c r="Q557" s="112"/>
    </row>
    <row r="558" spans="1:17" ht="15.75" customHeight="1">
      <c r="A558" s="113"/>
      <c r="B558" s="128"/>
      <c r="C558" s="127"/>
      <c r="D558" s="156"/>
      <c r="E558" s="92">
        <v>15000</v>
      </c>
      <c r="F558" s="4"/>
      <c r="G558" s="4"/>
      <c r="H558" s="61">
        <f t="shared" si="145"/>
        <v>15000</v>
      </c>
      <c r="I558" s="101" t="s">
        <v>27</v>
      </c>
      <c r="J558" s="71">
        <f t="shared" si="151"/>
        <v>0</v>
      </c>
      <c r="K558" s="35"/>
      <c r="L558" s="35"/>
      <c r="M558" s="35"/>
      <c r="N558" s="72"/>
      <c r="O558" s="113"/>
      <c r="P558" s="114"/>
      <c r="Q558" s="112"/>
    </row>
    <row r="559" spans="1:17" ht="31.5">
      <c r="A559" s="113"/>
      <c r="B559" s="128"/>
      <c r="C559" s="127"/>
      <c r="D559" s="156"/>
      <c r="E559" s="4"/>
      <c r="F559" s="4"/>
      <c r="G559" s="4"/>
      <c r="H559" s="61">
        <f t="shared" si="145"/>
        <v>0</v>
      </c>
      <c r="I559" s="101" t="s">
        <v>28</v>
      </c>
      <c r="J559" s="71">
        <f t="shared" si="151"/>
        <v>206.12</v>
      </c>
      <c r="K559" s="35">
        <v>120.25</v>
      </c>
      <c r="L559" s="35">
        <v>85.87</v>
      </c>
      <c r="M559" s="35"/>
      <c r="N559" s="72"/>
      <c r="O559" s="113"/>
      <c r="P559" s="114"/>
      <c r="Q559" s="112"/>
    </row>
    <row r="560" spans="1:17" ht="47.25">
      <c r="A560" s="113"/>
      <c r="B560" s="128"/>
      <c r="C560" s="127"/>
      <c r="D560" s="156"/>
      <c r="E560" s="4"/>
      <c r="F560" s="4"/>
      <c r="G560" s="4"/>
      <c r="H560" s="61">
        <f t="shared" si="145"/>
        <v>0</v>
      </c>
      <c r="I560" s="101" t="s">
        <v>32</v>
      </c>
      <c r="J560" s="71">
        <f t="shared" si="151"/>
        <v>0</v>
      </c>
      <c r="K560" s="35"/>
      <c r="L560" s="35"/>
      <c r="M560" s="35"/>
      <c r="N560" s="72"/>
      <c r="O560" s="113"/>
      <c r="P560" s="114"/>
      <c r="Q560" s="112"/>
    </row>
    <row r="561" spans="1:17" ht="47.25">
      <c r="A561" s="113"/>
      <c r="B561" s="128"/>
      <c r="C561" s="127"/>
      <c r="D561" s="156"/>
      <c r="E561" s="4"/>
      <c r="F561" s="4"/>
      <c r="G561" s="4"/>
      <c r="H561" s="61">
        <f t="shared" si="145"/>
        <v>0</v>
      </c>
      <c r="I561" s="101" t="s">
        <v>29</v>
      </c>
      <c r="J561" s="71">
        <f t="shared" si="151"/>
        <v>0</v>
      </c>
      <c r="K561" s="35"/>
      <c r="L561" s="35"/>
      <c r="M561" s="35"/>
      <c r="N561" s="72"/>
      <c r="O561" s="113"/>
      <c r="P561" s="114"/>
      <c r="Q561" s="112"/>
    </row>
    <row r="562" spans="1:17" ht="15.75" customHeight="1">
      <c r="A562" s="113"/>
      <c r="B562" s="128"/>
      <c r="C562" s="127"/>
      <c r="D562" s="156"/>
      <c r="E562" s="4"/>
      <c r="F562" s="4"/>
      <c r="G562" s="4"/>
      <c r="H562" s="61">
        <f t="shared" si="145"/>
        <v>0</v>
      </c>
      <c r="I562" s="101" t="s">
        <v>30</v>
      </c>
      <c r="J562" s="71">
        <f t="shared" si="151"/>
        <v>0</v>
      </c>
      <c r="K562" s="35"/>
      <c r="L562" s="35"/>
      <c r="M562" s="35"/>
      <c r="N562" s="72"/>
      <c r="O562" s="113"/>
      <c r="P562" s="114"/>
      <c r="Q562" s="112"/>
    </row>
    <row r="563" spans="1:17" ht="15.75" customHeight="1">
      <c r="A563" s="113"/>
      <c r="B563" s="128"/>
      <c r="C563" s="127"/>
      <c r="D563" s="156"/>
      <c r="E563" s="4">
        <v>1000</v>
      </c>
      <c r="F563" s="4"/>
      <c r="G563" s="4"/>
      <c r="H563" s="61">
        <f t="shared" si="145"/>
        <v>1000</v>
      </c>
      <c r="I563" s="101" t="s">
        <v>31</v>
      </c>
      <c r="J563" s="71">
        <f t="shared" si="151"/>
        <v>6828.93</v>
      </c>
      <c r="K563" s="35">
        <v>6828.93</v>
      </c>
      <c r="L563" s="35">
        <v>0</v>
      </c>
      <c r="M563" s="35">
        <v>0</v>
      </c>
      <c r="N563" s="72">
        <v>0</v>
      </c>
      <c r="O563" s="113"/>
      <c r="P563" s="114"/>
      <c r="Q563" s="112"/>
    </row>
    <row r="564" spans="1:17">
      <c r="A564" s="113" t="s">
        <v>209</v>
      </c>
      <c r="B564" s="128">
        <v>40544</v>
      </c>
      <c r="C564" s="127">
        <v>40908</v>
      </c>
      <c r="D564" s="156" t="s">
        <v>93</v>
      </c>
      <c r="E564" s="18">
        <f>SUM(E565:E570)</f>
        <v>4000</v>
      </c>
      <c r="F564" s="18">
        <f t="shared" ref="F564:G564" si="158">SUM(F565:F570)</f>
        <v>0</v>
      </c>
      <c r="G564" s="18">
        <f t="shared" si="158"/>
        <v>0</v>
      </c>
      <c r="H564" s="89">
        <f t="shared" si="145"/>
        <v>4000</v>
      </c>
      <c r="I564" s="102" t="s">
        <v>26</v>
      </c>
      <c r="J564" s="54">
        <f t="shared" si="151"/>
        <v>541.66</v>
      </c>
      <c r="K564" s="18">
        <f>SUM(K565:K570)</f>
        <v>53.38</v>
      </c>
      <c r="L564" s="18">
        <f t="shared" ref="L564:N564" si="159">SUM(L565:L570)</f>
        <v>488.28</v>
      </c>
      <c r="M564" s="18">
        <f t="shared" si="159"/>
        <v>0</v>
      </c>
      <c r="N564" s="56">
        <f t="shared" si="159"/>
        <v>0</v>
      </c>
      <c r="O564" s="113"/>
      <c r="P564" s="114"/>
      <c r="Q564" s="112"/>
    </row>
    <row r="565" spans="1:17" ht="15.75" customHeight="1">
      <c r="A565" s="113"/>
      <c r="B565" s="128"/>
      <c r="C565" s="127"/>
      <c r="D565" s="156"/>
      <c r="E565" s="4">
        <v>3000</v>
      </c>
      <c r="F565" s="4"/>
      <c r="G565" s="4"/>
      <c r="H565" s="61">
        <f t="shared" si="145"/>
        <v>3000</v>
      </c>
      <c r="I565" s="101" t="s">
        <v>27</v>
      </c>
      <c r="J565" s="71">
        <f t="shared" si="151"/>
        <v>541.66</v>
      </c>
      <c r="K565" s="35">
        <v>53.38</v>
      </c>
      <c r="L565" s="35">
        <v>488.28</v>
      </c>
      <c r="M565" s="35">
        <v>0</v>
      </c>
      <c r="N565" s="72">
        <v>0</v>
      </c>
      <c r="O565" s="113"/>
      <c r="P565" s="114"/>
      <c r="Q565" s="112"/>
    </row>
    <row r="566" spans="1:17" ht="31.5">
      <c r="A566" s="113"/>
      <c r="B566" s="128"/>
      <c r="C566" s="127"/>
      <c r="D566" s="156"/>
      <c r="E566" s="4"/>
      <c r="F566" s="4"/>
      <c r="G566" s="4"/>
      <c r="H566" s="61">
        <f t="shared" si="145"/>
        <v>0</v>
      </c>
      <c r="I566" s="101" t="s">
        <v>28</v>
      </c>
      <c r="J566" s="71">
        <f t="shared" si="151"/>
        <v>0</v>
      </c>
      <c r="K566" s="35"/>
      <c r="L566" s="35"/>
      <c r="M566" s="35"/>
      <c r="N566" s="72"/>
      <c r="O566" s="113"/>
      <c r="P566" s="114"/>
      <c r="Q566" s="112"/>
    </row>
    <row r="567" spans="1:17" ht="47.25">
      <c r="A567" s="113"/>
      <c r="B567" s="128"/>
      <c r="C567" s="127"/>
      <c r="D567" s="156"/>
      <c r="E567" s="4"/>
      <c r="F567" s="4"/>
      <c r="G567" s="4"/>
      <c r="H567" s="61">
        <f t="shared" si="145"/>
        <v>0</v>
      </c>
      <c r="I567" s="101" t="s">
        <v>32</v>
      </c>
      <c r="J567" s="71">
        <f t="shared" si="151"/>
        <v>0</v>
      </c>
      <c r="K567" s="35"/>
      <c r="L567" s="35"/>
      <c r="M567" s="35"/>
      <c r="N567" s="72"/>
      <c r="O567" s="113"/>
      <c r="P567" s="114"/>
      <c r="Q567" s="112"/>
    </row>
    <row r="568" spans="1:17" ht="47.25">
      <c r="A568" s="113"/>
      <c r="B568" s="128"/>
      <c r="C568" s="127"/>
      <c r="D568" s="156"/>
      <c r="E568" s="4"/>
      <c r="F568" s="4"/>
      <c r="G568" s="4"/>
      <c r="H568" s="61">
        <f t="shared" si="145"/>
        <v>0</v>
      </c>
      <c r="I568" s="101" t="s">
        <v>29</v>
      </c>
      <c r="J568" s="71">
        <f t="shared" si="151"/>
        <v>0</v>
      </c>
      <c r="K568" s="35"/>
      <c r="L568" s="35"/>
      <c r="M568" s="35"/>
      <c r="N568" s="72"/>
      <c r="O568" s="113"/>
      <c r="P568" s="114"/>
      <c r="Q568" s="112"/>
    </row>
    <row r="569" spans="1:17" ht="15.75" customHeight="1">
      <c r="A569" s="113"/>
      <c r="B569" s="128"/>
      <c r="C569" s="127"/>
      <c r="D569" s="156"/>
      <c r="E569" s="4"/>
      <c r="F569" s="4"/>
      <c r="G569" s="4"/>
      <c r="H569" s="61">
        <f t="shared" si="145"/>
        <v>0</v>
      </c>
      <c r="I569" s="101" t="s">
        <v>30</v>
      </c>
      <c r="J569" s="71">
        <f t="shared" si="151"/>
        <v>0</v>
      </c>
      <c r="K569" s="35"/>
      <c r="L569" s="35"/>
      <c r="M569" s="35"/>
      <c r="N569" s="72"/>
      <c r="O569" s="113"/>
      <c r="P569" s="114"/>
      <c r="Q569" s="112"/>
    </row>
    <row r="570" spans="1:17" ht="15.75" customHeight="1">
      <c r="A570" s="113"/>
      <c r="B570" s="128"/>
      <c r="C570" s="127"/>
      <c r="D570" s="156"/>
      <c r="E570" s="4">
        <v>1000</v>
      </c>
      <c r="F570" s="4"/>
      <c r="G570" s="4"/>
      <c r="H570" s="61">
        <f t="shared" si="145"/>
        <v>1000</v>
      </c>
      <c r="I570" s="101" t="s">
        <v>31</v>
      </c>
      <c r="J570" s="71">
        <f t="shared" si="151"/>
        <v>0</v>
      </c>
      <c r="K570" s="35"/>
      <c r="L570" s="35"/>
      <c r="M570" s="35"/>
      <c r="N570" s="72"/>
      <c r="O570" s="113"/>
      <c r="P570" s="114"/>
      <c r="Q570" s="112"/>
    </row>
    <row r="571" spans="1:17">
      <c r="A571" s="113" t="s">
        <v>209</v>
      </c>
      <c r="B571" s="128">
        <v>40544</v>
      </c>
      <c r="C571" s="127">
        <v>40908</v>
      </c>
      <c r="D571" s="156" t="s">
        <v>195</v>
      </c>
      <c r="E571" s="18">
        <f>SUM(E572:E577)</f>
        <v>11710</v>
      </c>
      <c r="F571" s="18">
        <f t="shared" ref="F571:G571" si="160">SUM(F572:F577)</f>
        <v>0</v>
      </c>
      <c r="G571" s="18">
        <f t="shared" si="160"/>
        <v>0</v>
      </c>
      <c r="H571" s="89">
        <f t="shared" si="145"/>
        <v>11710</v>
      </c>
      <c r="I571" s="102" t="s">
        <v>26</v>
      </c>
      <c r="J571" s="54">
        <f t="shared" si="151"/>
        <v>4098.6499999999996</v>
      </c>
      <c r="K571" s="18">
        <f>SUM(K572:K577)</f>
        <v>4098.6499999999996</v>
      </c>
      <c r="L571" s="18">
        <f t="shared" ref="L571:N571" si="161">SUM(L572:L577)</f>
        <v>0</v>
      </c>
      <c r="M571" s="18">
        <f t="shared" si="161"/>
        <v>0</v>
      </c>
      <c r="N571" s="56">
        <f t="shared" si="161"/>
        <v>0</v>
      </c>
      <c r="O571" s="113"/>
      <c r="P571" s="114"/>
      <c r="Q571" s="112"/>
    </row>
    <row r="572" spans="1:17">
      <c r="A572" s="113"/>
      <c r="B572" s="128"/>
      <c r="C572" s="127"/>
      <c r="D572" s="156"/>
      <c r="E572" s="4">
        <v>8710</v>
      </c>
      <c r="F572" s="4"/>
      <c r="G572" s="4"/>
      <c r="H572" s="61">
        <f t="shared" si="145"/>
        <v>8710</v>
      </c>
      <c r="I572" s="101" t="s">
        <v>27</v>
      </c>
      <c r="J572" s="71">
        <f t="shared" si="151"/>
        <v>4098.6499999999996</v>
      </c>
      <c r="K572" s="35">
        <v>4098.6499999999996</v>
      </c>
      <c r="L572" s="35"/>
      <c r="M572" s="35"/>
      <c r="N572" s="72"/>
      <c r="O572" s="113"/>
      <c r="P572" s="114"/>
      <c r="Q572" s="112"/>
    </row>
    <row r="573" spans="1:17" ht="31.5">
      <c r="A573" s="113"/>
      <c r="B573" s="128"/>
      <c r="C573" s="127"/>
      <c r="D573" s="156"/>
      <c r="E573" s="4"/>
      <c r="F573" s="4"/>
      <c r="G573" s="4"/>
      <c r="H573" s="61">
        <f t="shared" si="145"/>
        <v>0</v>
      </c>
      <c r="I573" s="101" t="s">
        <v>28</v>
      </c>
      <c r="J573" s="71">
        <f t="shared" si="151"/>
        <v>0</v>
      </c>
      <c r="K573" s="35"/>
      <c r="L573" s="35"/>
      <c r="M573" s="35"/>
      <c r="N573" s="72"/>
      <c r="O573" s="113"/>
      <c r="P573" s="114"/>
      <c r="Q573" s="112"/>
    </row>
    <row r="574" spans="1:17" ht="47.25">
      <c r="A574" s="113"/>
      <c r="B574" s="128"/>
      <c r="C574" s="127"/>
      <c r="D574" s="156"/>
      <c r="E574" s="4"/>
      <c r="F574" s="4"/>
      <c r="G574" s="4"/>
      <c r="H574" s="61">
        <f t="shared" si="145"/>
        <v>0</v>
      </c>
      <c r="I574" s="101" t="s">
        <v>32</v>
      </c>
      <c r="J574" s="71">
        <f t="shared" si="151"/>
        <v>0</v>
      </c>
      <c r="K574" s="35"/>
      <c r="L574" s="35"/>
      <c r="M574" s="35"/>
      <c r="N574" s="72"/>
      <c r="O574" s="113"/>
      <c r="P574" s="114"/>
      <c r="Q574" s="112"/>
    </row>
    <row r="575" spans="1:17" ht="47.25">
      <c r="A575" s="113"/>
      <c r="B575" s="128"/>
      <c r="C575" s="127"/>
      <c r="D575" s="156"/>
      <c r="E575" s="4"/>
      <c r="F575" s="4"/>
      <c r="G575" s="4"/>
      <c r="H575" s="61">
        <f t="shared" si="145"/>
        <v>0</v>
      </c>
      <c r="I575" s="101" t="s">
        <v>29</v>
      </c>
      <c r="J575" s="71">
        <f t="shared" si="151"/>
        <v>0</v>
      </c>
      <c r="K575" s="35"/>
      <c r="L575" s="35"/>
      <c r="M575" s="35"/>
      <c r="N575" s="72"/>
      <c r="O575" s="113"/>
      <c r="P575" s="114"/>
      <c r="Q575" s="112"/>
    </row>
    <row r="576" spans="1:17" ht="15.75" customHeight="1">
      <c r="A576" s="113"/>
      <c r="B576" s="128"/>
      <c r="C576" s="127"/>
      <c r="D576" s="156"/>
      <c r="E576" s="4"/>
      <c r="F576" s="4"/>
      <c r="G576" s="4"/>
      <c r="H576" s="61">
        <f t="shared" si="145"/>
        <v>0</v>
      </c>
      <c r="I576" s="101" t="s">
        <v>30</v>
      </c>
      <c r="J576" s="71">
        <f t="shared" si="151"/>
        <v>0</v>
      </c>
      <c r="K576" s="35"/>
      <c r="L576" s="35"/>
      <c r="M576" s="35"/>
      <c r="N576" s="72"/>
      <c r="O576" s="113"/>
      <c r="P576" s="114"/>
      <c r="Q576" s="112"/>
    </row>
    <row r="577" spans="1:17" ht="15.75" customHeight="1">
      <c r="A577" s="113"/>
      <c r="B577" s="128"/>
      <c r="C577" s="127"/>
      <c r="D577" s="156"/>
      <c r="E577" s="4">
        <v>3000</v>
      </c>
      <c r="F577" s="4"/>
      <c r="G577" s="4"/>
      <c r="H577" s="61">
        <f t="shared" si="145"/>
        <v>3000</v>
      </c>
      <c r="I577" s="101" t="s">
        <v>31</v>
      </c>
      <c r="J577" s="71">
        <f t="shared" si="151"/>
        <v>0</v>
      </c>
      <c r="K577" s="35"/>
      <c r="L577" s="35"/>
      <c r="M577" s="35"/>
      <c r="N577" s="72"/>
      <c r="O577" s="113"/>
      <c r="P577" s="114"/>
      <c r="Q577" s="112"/>
    </row>
    <row r="578" spans="1:17">
      <c r="A578" s="113" t="s">
        <v>209</v>
      </c>
      <c r="B578" s="128">
        <v>40544</v>
      </c>
      <c r="C578" s="127">
        <v>40908</v>
      </c>
      <c r="D578" s="156" t="s">
        <v>94</v>
      </c>
      <c r="E578" s="18">
        <f>SUM(E579:E584)</f>
        <v>16594.3</v>
      </c>
      <c r="F578" s="18">
        <f t="shared" ref="F578:G578" si="162">SUM(F579:F584)</f>
        <v>0</v>
      </c>
      <c r="G578" s="18">
        <f t="shared" si="162"/>
        <v>0</v>
      </c>
      <c r="H578" s="89">
        <f t="shared" si="145"/>
        <v>16594.3</v>
      </c>
      <c r="I578" s="102" t="s">
        <v>26</v>
      </c>
      <c r="J578" s="54">
        <f t="shared" si="151"/>
        <v>0</v>
      </c>
      <c r="K578" s="18"/>
      <c r="L578" s="18"/>
      <c r="M578" s="18"/>
      <c r="N578" s="56"/>
      <c r="O578" s="113"/>
      <c r="P578" s="114"/>
      <c r="Q578" s="112"/>
    </row>
    <row r="579" spans="1:17" ht="15.75" customHeight="1">
      <c r="A579" s="113"/>
      <c r="B579" s="128"/>
      <c r="C579" s="127"/>
      <c r="D579" s="156"/>
      <c r="E579" s="4">
        <v>16594.3</v>
      </c>
      <c r="F579" s="4"/>
      <c r="G579" s="4"/>
      <c r="H579" s="61">
        <f t="shared" si="145"/>
        <v>16594.3</v>
      </c>
      <c r="I579" s="101" t="s">
        <v>27</v>
      </c>
      <c r="J579" s="71">
        <f t="shared" si="151"/>
        <v>0</v>
      </c>
      <c r="K579" s="35"/>
      <c r="L579" s="35"/>
      <c r="M579" s="35"/>
      <c r="N579" s="72"/>
      <c r="O579" s="113"/>
      <c r="P579" s="114"/>
      <c r="Q579" s="112"/>
    </row>
    <row r="580" spans="1:17" ht="31.5">
      <c r="A580" s="113"/>
      <c r="B580" s="128"/>
      <c r="C580" s="127"/>
      <c r="D580" s="156"/>
      <c r="E580" s="4"/>
      <c r="F580" s="4"/>
      <c r="G580" s="4"/>
      <c r="H580" s="61">
        <f t="shared" si="145"/>
        <v>0</v>
      </c>
      <c r="I580" s="101" t="s">
        <v>28</v>
      </c>
      <c r="J580" s="71">
        <f t="shared" si="151"/>
        <v>0</v>
      </c>
      <c r="K580" s="35"/>
      <c r="L580" s="35"/>
      <c r="M580" s="35"/>
      <c r="N580" s="72"/>
      <c r="O580" s="113"/>
      <c r="P580" s="114"/>
      <c r="Q580" s="112"/>
    </row>
    <row r="581" spans="1:17" ht="47.25">
      <c r="A581" s="113"/>
      <c r="B581" s="128"/>
      <c r="C581" s="127"/>
      <c r="D581" s="156"/>
      <c r="E581" s="4"/>
      <c r="F581" s="4"/>
      <c r="G581" s="4"/>
      <c r="H581" s="61">
        <f t="shared" si="145"/>
        <v>0</v>
      </c>
      <c r="I581" s="101" t="s">
        <v>32</v>
      </c>
      <c r="J581" s="71">
        <f t="shared" si="151"/>
        <v>0</v>
      </c>
      <c r="K581" s="35"/>
      <c r="L581" s="35"/>
      <c r="M581" s="35"/>
      <c r="N581" s="72"/>
      <c r="O581" s="113"/>
      <c r="P581" s="114"/>
      <c r="Q581" s="112"/>
    </row>
    <row r="582" spans="1:17" ht="47.25">
      <c r="A582" s="113"/>
      <c r="B582" s="128"/>
      <c r="C582" s="127"/>
      <c r="D582" s="156"/>
      <c r="E582" s="4"/>
      <c r="F582" s="4"/>
      <c r="G582" s="4"/>
      <c r="H582" s="61">
        <f t="shared" si="145"/>
        <v>0</v>
      </c>
      <c r="I582" s="101" t="s">
        <v>29</v>
      </c>
      <c r="J582" s="71">
        <f t="shared" si="151"/>
        <v>0</v>
      </c>
      <c r="K582" s="35"/>
      <c r="L582" s="35"/>
      <c r="M582" s="35"/>
      <c r="N582" s="72"/>
      <c r="O582" s="113"/>
      <c r="P582" s="114"/>
      <c r="Q582" s="112"/>
    </row>
    <row r="583" spans="1:17" ht="15.75" customHeight="1">
      <c r="A583" s="113"/>
      <c r="B583" s="128"/>
      <c r="C583" s="127"/>
      <c r="D583" s="156"/>
      <c r="E583" s="4"/>
      <c r="F583" s="4"/>
      <c r="G583" s="4"/>
      <c r="H583" s="61">
        <f t="shared" ref="H583:H646" si="163">E583+F583+G583</f>
        <v>0</v>
      </c>
      <c r="I583" s="101" t="s">
        <v>30</v>
      </c>
      <c r="J583" s="71">
        <f t="shared" si="151"/>
        <v>0</v>
      </c>
      <c r="K583" s="35"/>
      <c r="L583" s="35"/>
      <c r="M583" s="35"/>
      <c r="N583" s="72"/>
      <c r="O583" s="113"/>
      <c r="P583" s="114"/>
      <c r="Q583" s="112"/>
    </row>
    <row r="584" spans="1:17" ht="15.75" customHeight="1">
      <c r="A584" s="113"/>
      <c r="B584" s="128"/>
      <c r="C584" s="127"/>
      <c r="D584" s="156"/>
      <c r="E584" s="4"/>
      <c r="F584" s="4"/>
      <c r="G584" s="4"/>
      <c r="H584" s="61">
        <f t="shared" si="163"/>
        <v>0</v>
      </c>
      <c r="I584" s="101" t="s">
        <v>31</v>
      </c>
      <c r="J584" s="71">
        <f t="shared" si="151"/>
        <v>0</v>
      </c>
      <c r="K584" s="35"/>
      <c r="L584" s="35"/>
      <c r="M584" s="35"/>
      <c r="N584" s="72"/>
      <c r="O584" s="113"/>
      <c r="P584" s="114"/>
      <c r="Q584" s="112"/>
    </row>
    <row r="585" spans="1:17">
      <c r="A585" s="113" t="s">
        <v>209</v>
      </c>
      <c r="B585" s="128">
        <v>40544</v>
      </c>
      <c r="C585" s="127">
        <v>40908</v>
      </c>
      <c r="D585" s="156" t="s">
        <v>95</v>
      </c>
      <c r="E585" s="18">
        <f>SUM(E586:E591)</f>
        <v>2000</v>
      </c>
      <c r="F585" s="18">
        <f t="shared" ref="F585:G585" si="164">SUM(F586:F591)</f>
        <v>0</v>
      </c>
      <c r="G585" s="18">
        <f t="shared" si="164"/>
        <v>0</v>
      </c>
      <c r="H585" s="89">
        <f t="shared" si="163"/>
        <v>2000</v>
      </c>
      <c r="I585" s="102" t="s">
        <v>26</v>
      </c>
      <c r="J585" s="54">
        <f t="shared" si="151"/>
        <v>574.9</v>
      </c>
      <c r="K585" s="18">
        <f>SUM(K586:K591)</f>
        <v>564.53</v>
      </c>
      <c r="L585" s="18">
        <f t="shared" ref="L585:N585" si="165">SUM(L586:L591)</f>
        <v>10.37</v>
      </c>
      <c r="M585" s="18">
        <f t="shared" si="165"/>
        <v>0</v>
      </c>
      <c r="N585" s="56">
        <f t="shared" si="165"/>
        <v>0</v>
      </c>
      <c r="O585" s="113"/>
      <c r="P585" s="114"/>
      <c r="Q585" s="112"/>
    </row>
    <row r="586" spans="1:17" ht="15.75" customHeight="1">
      <c r="A586" s="113"/>
      <c r="B586" s="128"/>
      <c r="C586" s="127"/>
      <c r="D586" s="156"/>
      <c r="E586" s="4">
        <v>1500</v>
      </c>
      <c r="F586" s="4"/>
      <c r="G586" s="4"/>
      <c r="H586" s="61">
        <f t="shared" si="163"/>
        <v>1500</v>
      </c>
      <c r="I586" s="101" t="s">
        <v>27</v>
      </c>
      <c r="J586" s="71">
        <f t="shared" si="151"/>
        <v>550</v>
      </c>
      <c r="K586" s="35">
        <v>550</v>
      </c>
      <c r="L586" s="35"/>
      <c r="M586" s="35"/>
      <c r="N586" s="72"/>
      <c r="O586" s="113"/>
      <c r="P586" s="114"/>
      <c r="Q586" s="112"/>
    </row>
    <row r="587" spans="1:17" ht="31.5">
      <c r="A587" s="113"/>
      <c r="B587" s="128"/>
      <c r="C587" s="127"/>
      <c r="D587" s="156"/>
      <c r="E587" s="4"/>
      <c r="F587" s="4"/>
      <c r="G587" s="4"/>
      <c r="H587" s="61">
        <f t="shared" si="163"/>
        <v>0</v>
      </c>
      <c r="I587" s="101" t="s">
        <v>28</v>
      </c>
      <c r="J587" s="71">
        <f t="shared" si="151"/>
        <v>24.9</v>
      </c>
      <c r="K587" s="35">
        <v>14.53</v>
      </c>
      <c r="L587" s="35">
        <v>10.37</v>
      </c>
      <c r="M587" s="35"/>
      <c r="N587" s="72"/>
      <c r="O587" s="113"/>
      <c r="P587" s="114"/>
      <c r="Q587" s="112"/>
    </row>
    <row r="588" spans="1:17" ht="47.25">
      <c r="A588" s="113"/>
      <c r="B588" s="128"/>
      <c r="C588" s="127"/>
      <c r="D588" s="156"/>
      <c r="E588" s="4"/>
      <c r="F588" s="4"/>
      <c r="G588" s="4"/>
      <c r="H588" s="61">
        <f t="shared" si="163"/>
        <v>0</v>
      </c>
      <c r="I588" s="101" t="s">
        <v>32</v>
      </c>
      <c r="J588" s="71">
        <f t="shared" si="151"/>
        <v>0</v>
      </c>
      <c r="K588" s="35"/>
      <c r="L588" s="35"/>
      <c r="M588" s="35"/>
      <c r="N588" s="72"/>
      <c r="O588" s="113"/>
      <c r="P588" s="114"/>
      <c r="Q588" s="112"/>
    </row>
    <row r="589" spans="1:17" ht="47.25">
      <c r="A589" s="113"/>
      <c r="B589" s="128"/>
      <c r="C589" s="127"/>
      <c r="D589" s="156"/>
      <c r="E589" s="4"/>
      <c r="F589" s="4"/>
      <c r="G589" s="4"/>
      <c r="H589" s="61">
        <f t="shared" si="163"/>
        <v>0</v>
      </c>
      <c r="I589" s="101" t="s">
        <v>29</v>
      </c>
      <c r="J589" s="71">
        <f t="shared" si="151"/>
        <v>0</v>
      </c>
      <c r="K589" s="35"/>
      <c r="L589" s="35"/>
      <c r="M589" s="35"/>
      <c r="N589" s="72"/>
      <c r="O589" s="113"/>
      <c r="P589" s="114"/>
      <c r="Q589" s="112"/>
    </row>
    <row r="590" spans="1:17" ht="15.75" customHeight="1">
      <c r="A590" s="113"/>
      <c r="B590" s="128"/>
      <c r="C590" s="127"/>
      <c r="D590" s="156"/>
      <c r="E590" s="4"/>
      <c r="F590" s="4"/>
      <c r="G590" s="4"/>
      <c r="H590" s="61">
        <f t="shared" si="163"/>
        <v>0</v>
      </c>
      <c r="I590" s="101" t="s">
        <v>30</v>
      </c>
      <c r="J590" s="71">
        <f t="shared" si="151"/>
        <v>0</v>
      </c>
      <c r="K590" s="35"/>
      <c r="L590" s="35"/>
      <c r="M590" s="35"/>
      <c r="N590" s="72"/>
      <c r="O590" s="113"/>
      <c r="P590" s="114"/>
      <c r="Q590" s="112"/>
    </row>
    <row r="591" spans="1:17" ht="15.75" customHeight="1">
      <c r="A591" s="113"/>
      <c r="B591" s="128"/>
      <c r="C591" s="127"/>
      <c r="D591" s="156"/>
      <c r="E591" s="4">
        <v>500</v>
      </c>
      <c r="F591" s="4"/>
      <c r="G591" s="4"/>
      <c r="H591" s="61">
        <f t="shared" si="163"/>
        <v>500</v>
      </c>
      <c r="I591" s="101" t="s">
        <v>31</v>
      </c>
      <c r="J591" s="71">
        <f t="shared" si="151"/>
        <v>0</v>
      </c>
      <c r="K591" s="35"/>
      <c r="L591" s="35"/>
      <c r="M591" s="35"/>
      <c r="N591" s="72"/>
      <c r="O591" s="113"/>
      <c r="P591" s="114"/>
      <c r="Q591" s="112"/>
    </row>
    <row r="592" spans="1:17">
      <c r="A592" s="113" t="s">
        <v>209</v>
      </c>
      <c r="B592" s="128">
        <v>40544</v>
      </c>
      <c r="C592" s="127">
        <v>40908</v>
      </c>
      <c r="D592" s="156" t="s">
        <v>96</v>
      </c>
      <c r="E592" s="18">
        <f>SUM(E593:E598)</f>
        <v>20000</v>
      </c>
      <c r="F592" s="18">
        <f t="shared" ref="F592:G592" si="166">SUM(F593:F598)</f>
        <v>0</v>
      </c>
      <c r="G592" s="18">
        <f t="shared" si="166"/>
        <v>0</v>
      </c>
      <c r="H592" s="89">
        <f t="shared" si="163"/>
        <v>20000</v>
      </c>
      <c r="I592" s="102" t="s">
        <v>26</v>
      </c>
      <c r="J592" s="54">
        <f t="shared" si="151"/>
        <v>0</v>
      </c>
      <c r="K592" s="18"/>
      <c r="L592" s="18"/>
      <c r="M592" s="18"/>
      <c r="N592" s="56"/>
      <c r="O592" s="113"/>
      <c r="P592" s="114"/>
      <c r="Q592" s="112"/>
    </row>
    <row r="593" spans="1:17" ht="15.75" customHeight="1">
      <c r="A593" s="113"/>
      <c r="B593" s="128"/>
      <c r="C593" s="127"/>
      <c r="D593" s="156"/>
      <c r="E593" s="4">
        <v>5000</v>
      </c>
      <c r="F593" s="4"/>
      <c r="G593" s="4"/>
      <c r="H593" s="61">
        <f t="shared" si="163"/>
        <v>5000</v>
      </c>
      <c r="I593" s="101" t="s">
        <v>27</v>
      </c>
      <c r="J593" s="71">
        <f t="shared" si="151"/>
        <v>0</v>
      </c>
      <c r="K593" s="35"/>
      <c r="L593" s="35"/>
      <c r="M593" s="35"/>
      <c r="N593" s="72"/>
      <c r="O593" s="113"/>
      <c r="P593" s="114"/>
      <c r="Q593" s="112"/>
    </row>
    <row r="594" spans="1:17" ht="31.5">
      <c r="A594" s="113"/>
      <c r="B594" s="128"/>
      <c r="C594" s="127"/>
      <c r="D594" s="156"/>
      <c r="E594" s="4"/>
      <c r="F594" s="4"/>
      <c r="G594" s="4"/>
      <c r="H594" s="61">
        <f t="shared" si="163"/>
        <v>0</v>
      </c>
      <c r="I594" s="101" t="s">
        <v>28</v>
      </c>
      <c r="J594" s="71">
        <f t="shared" si="151"/>
        <v>0</v>
      </c>
      <c r="K594" s="35"/>
      <c r="L594" s="35"/>
      <c r="M594" s="35"/>
      <c r="N594" s="72"/>
      <c r="O594" s="113"/>
      <c r="P594" s="114"/>
      <c r="Q594" s="112"/>
    </row>
    <row r="595" spans="1:17" ht="47.25">
      <c r="A595" s="113"/>
      <c r="B595" s="128"/>
      <c r="C595" s="127"/>
      <c r="D595" s="156"/>
      <c r="E595" s="4"/>
      <c r="F595" s="4"/>
      <c r="G595" s="4"/>
      <c r="H595" s="61">
        <f t="shared" si="163"/>
        <v>0</v>
      </c>
      <c r="I595" s="101" t="s">
        <v>32</v>
      </c>
      <c r="J595" s="71">
        <f t="shared" si="151"/>
        <v>0</v>
      </c>
      <c r="K595" s="35"/>
      <c r="L595" s="35"/>
      <c r="M595" s="35"/>
      <c r="N595" s="72"/>
      <c r="O595" s="113"/>
      <c r="P595" s="114"/>
      <c r="Q595" s="112"/>
    </row>
    <row r="596" spans="1:17" ht="47.25">
      <c r="A596" s="113"/>
      <c r="B596" s="128"/>
      <c r="C596" s="127"/>
      <c r="D596" s="156"/>
      <c r="E596" s="4"/>
      <c r="F596" s="4"/>
      <c r="G596" s="4"/>
      <c r="H596" s="61">
        <f t="shared" si="163"/>
        <v>0</v>
      </c>
      <c r="I596" s="101" t="s">
        <v>29</v>
      </c>
      <c r="J596" s="71">
        <f t="shared" si="151"/>
        <v>0</v>
      </c>
      <c r="K596" s="35"/>
      <c r="L596" s="35"/>
      <c r="M596" s="35"/>
      <c r="N596" s="72"/>
      <c r="O596" s="113"/>
      <c r="P596" s="114"/>
      <c r="Q596" s="112"/>
    </row>
    <row r="597" spans="1:17" ht="15.75" customHeight="1">
      <c r="A597" s="113"/>
      <c r="B597" s="128"/>
      <c r="C597" s="127"/>
      <c r="D597" s="156"/>
      <c r="E597" s="4"/>
      <c r="F597" s="4"/>
      <c r="G597" s="4"/>
      <c r="H597" s="61">
        <f t="shared" si="163"/>
        <v>0</v>
      </c>
      <c r="I597" s="101" t="s">
        <v>30</v>
      </c>
      <c r="J597" s="71">
        <f t="shared" si="151"/>
        <v>0</v>
      </c>
      <c r="K597" s="35"/>
      <c r="L597" s="35"/>
      <c r="M597" s="35"/>
      <c r="N597" s="72"/>
      <c r="O597" s="113"/>
      <c r="P597" s="114"/>
      <c r="Q597" s="112"/>
    </row>
    <row r="598" spans="1:17" ht="15.75" customHeight="1">
      <c r="A598" s="113"/>
      <c r="B598" s="128"/>
      <c r="C598" s="127"/>
      <c r="D598" s="156"/>
      <c r="E598" s="4">
        <v>15000</v>
      </c>
      <c r="F598" s="4"/>
      <c r="G598" s="4"/>
      <c r="H598" s="61">
        <f t="shared" si="163"/>
        <v>15000</v>
      </c>
      <c r="I598" s="101" t="s">
        <v>31</v>
      </c>
      <c r="J598" s="71">
        <f t="shared" si="151"/>
        <v>0</v>
      </c>
      <c r="K598" s="35"/>
      <c r="L598" s="35"/>
      <c r="M598" s="35"/>
      <c r="N598" s="72"/>
      <c r="O598" s="113"/>
      <c r="P598" s="114"/>
      <c r="Q598" s="112"/>
    </row>
    <row r="599" spans="1:17">
      <c r="A599" s="113" t="s">
        <v>209</v>
      </c>
      <c r="B599" s="128">
        <v>40544</v>
      </c>
      <c r="C599" s="127">
        <v>40908</v>
      </c>
      <c r="D599" s="156" t="s">
        <v>97</v>
      </c>
      <c r="E599" s="18">
        <f>SUM(E600:E605)</f>
        <v>18000</v>
      </c>
      <c r="F599" s="18">
        <f t="shared" ref="F599:G599" si="167">SUM(F600:F605)</f>
        <v>0</v>
      </c>
      <c r="G599" s="18">
        <f t="shared" si="167"/>
        <v>0</v>
      </c>
      <c r="H599" s="89">
        <f t="shared" si="163"/>
        <v>18000</v>
      </c>
      <c r="I599" s="102" t="s">
        <v>26</v>
      </c>
      <c r="J599" s="54">
        <f t="shared" si="151"/>
        <v>0</v>
      </c>
      <c r="K599" s="18"/>
      <c r="L599" s="18"/>
      <c r="M599" s="18"/>
      <c r="N599" s="56"/>
      <c r="O599" s="113"/>
      <c r="P599" s="114"/>
      <c r="Q599" s="112"/>
    </row>
    <row r="600" spans="1:17" ht="15.75" customHeight="1">
      <c r="A600" s="113"/>
      <c r="B600" s="128"/>
      <c r="C600" s="127"/>
      <c r="D600" s="156"/>
      <c r="E600" s="4">
        <v>16000</v>
      </c>
      <c r="F600" s="4"/>
      <c r="G600" s="4"/>
      <c r="H600" s="61">
        <f t="shared" si="163"/>
        <v>16000</v>
      </c>
      <c r="I600" s="101" t="s">
        <v>27</v>
      </c>
      <c r="J600" s="71">
        <f t="shared" si="151"/>
        <v>0</v>
      </c>
      <c r="K600" s="35"/>
      <c r="L600" s="35"/>
      <c r="M600" s="35"/>
      <c r="N600" s="72"/>
      <c r="O600" s="113"/>
      <c r="P600" s="114"/>
      <c r="Q600" s="112"/>
    </row>
    <row r="601" spans="1:17" ht="31.5">
      <c r="A601" s="113"/>
      <c r="B601" s="128"/>
      <c r="C601" s="127"/>
      <c r="D601" s="156"/>
      <c r="E601" s="4"/>
      <c r="F601" s="4"/>
      <c r="G601" s="4"/>
      <c r="H601" s="61">
        <f t="shared" si="163"/>
        <v>0</v>
      </c>
      <c r="I601" s="101" t="s">
        <v>28</v>
      </c>
      <c r="J601" s="71">
        <f t="shared" si="151"/>
        <v>0</v>
      </c>
      <c r="K601" s="35"/>
      <c r="L601" s="35"/>
      <c r="M601" s="35"/>
      <c r="N601" s="72"/>
      <c r="O601" s="113"/>
      <c r="P601" s="114"/>
      <c r="Q601" s="112"/>
    </row>
    <row r="602" spans="1:17" ht="47.25">
      <c r="A602" s="113"/>
      <c r="B602" s="128"/>
      <c r="C602" s="127"/>
      <c r="D602" s="156"/>
      <c r="E602" s="4"/>
      <c r="F602" s="4"/>
      <c r="G602" s="4"/>
      <c r="H602" s="61">
        <f t="shared" si="163"/>
        <v>0</v>
      </c>
      <c r="I602" s="101" t="s">
        <v>32</v>
      </c>
      <c r="J602" s="71">
        <f t="shared" si="151"/>
        <v>0</v>
      </c>
      <c r="K602" s="35"/>
      <c r="L602" s="35"/>
      <c r="M602" s="35"/>
      <c r="N602" s="72"/>
      <c r="O602" s="113"/>
      <c r="P602" s="114"/>
      <c r="Q602" s="112"/>
    </row>
    <row r="603" spans="1:17" ht="47.25">
      <c r="A603" s="113"/>
      <c r="B603" s="128"/>
      <c r="C603" s="127"/>
      <c r="D603" s="156"/>
      <c r="E603" s="4"/>
      <c r="F603" s="4"/>
      <c r="G603" s="4"/>
      <c r="H603" s="61">
        <f t="shared" si="163"/>
        <v>0</v>
      </c>
      <c r="I603" s="101" t="s">
        <v>29</v>
      </c>
      <c r="J603" s="71">
        <f t="shared" ref="J603:J666" si="168">K603+L603+M603+N603</f>
        <v>0</v>
      </c>
      <c r="K603" s="35"/>
      <c r="L603" s="35"/>
      <c r="M603" s="35"/>
      <c r="N603" s="72"/>
      <c r="O603" s="113"/>
      <c r="P603" s="114"/>
      <c r="Q603" s="112"/>
    </row>
    <row r="604" spans="1:17" ht="15.75" customHeight="1">
      <c r="A604" s="113"/>
      <c r="B604" s="128"/>
      <c r="C604" s="127"/>
      <c r="D604" s="156"/>
      <c r="E604" s="4"/>
      <c r="F604" s="4"/>
      <c r="G604" s="4"/>
      <c r="H604" s="61">
        <f t="shared" si="163"/>
        <v>0</v>
      </c>
      <c r="I604" s="101" t="s">
        <v>30</v>
      </c>
      <c r="J604" s="71">
        <f t="shared" si="168"/>
        <v>0</v>
      </c>
      <c r="K604" s="35"/>
      <c r="L604" s="35"/>
      <c r="M604" s="35"/>
      <c r="N604" s="72"/>
      <c r="O604" s="113"/>
      <c r="P604" s="114"/>
      <c r="Q604" s="112"/>
    </row>
    <row r="605" spans="1:17" ht="15.75" customHeight="1">
      <c r="A605" s="113"/>
      <c r="B605" s="128"/>
      <c r="C605" s="127"/>
      <c r="D605" s="156"/>
      <c r="E605" s="4">
        <v>2000</v>
      </c>
      <c r="F605" s="4"/>
      <c r="G605" s="4"/>
      <c r="H605" s="61">
        <f t="shared" si="163"/>
        <v>2000</v>
      </c>
      <c r="I605" s="101" t="s">
        <v>31</v>
      </c>
      <c r="J605" s="71">
        <f t="shared" si="168"/>
        <v>0</v>
      </c>
      <c r="K605" s="35"/>
      <c r="L605" s="35"/>
      <c r="M605" s="35"/>
      <c r="N605" s="72"/>
      <c r="O605" s="113"/>
      <c r="P605" s="114"/>
      <c r="Q605" s="112"/>
    </row>
    <row r="606" spans="1:17">
      <c r="A606" s="113" t="s">
        <v>209</v>
      </c>
      <c r="B606" s="128">
        <v>40544</v>
      </c>
      <c r="C606" s="127">
        <v>40908</v>
      </c>
      <c r="D606" s="156" t="s">
        <v>98</v>
      </c>
      <c r="E606" s="18">
        <f>SUM(E607:E612)</f>
        <v>15000</v>
      </c>
      <c r="F606" s="18">
        <f t="shared" ref="F606:G606" si="169">SUM(F607:F612)</f>
        <v>0</v>
      </c>
      <c r="G606" s="18">
        <f t="shared" si="169"/>
        <v>0</v>
      </c>
      <c r="H606" s="89">
        <f t="shared" si="163"/>
        <v>15000</v>
      </c>
      <c r="I606" s="102" t="s">
        <v>26</v>
      </c>
      <c r="J606" s="54">
        <f t="shared" si="168"/>
        <v>0</v>
      </c>
      <c r="K606" s="18"/>
      <c r="L606" s="18"/>
      <c r="M606" s="18"/>
      <c r="N606" s="56"/>
      <c r="O606" s="113"/>
      <c r="P606" s="114"/>
      <c r="Q606" s="112"/>
    </row>
    <row r="607" spans="1:17" ht="15.75" customHeight="1">
      <c r="A607" s="113"/>
      <c r="B607" s="128"/>
      <c r="C607" s="127"/>
      <c r="D607" s="156"/>
      <c r="E607" s="10"/>
      <c r="F607" s="4"/>
      <c r="G607" s="4"/>
      <c r="H607" s="61">
        <f t="shared" si="163"/>
        <v>0</v>
      </c>
      <c r="I607" s="101" t="s">
        <v>27</v>
      </c>
      <c r="J607" s="71">
        <f t="shared" si="168"/>
        <v>0</v>
      </c>
      <c r="K607" s="35"/>
      <c r="L607" s="35"/>
      <c r="M607" s="35"/>
      <c r="N607" s="72"/>
      <c r="O607" s="113"/>
      <c r="P607" s="114"/>
      <c r="Q607" s="112"/>
    </row>
    <row r="608" spans="1:17" ht="31.5">
      <c r="A608" s="113"/>
      <c r="B608" s="128"/>
      <c r="C608" s="127"/>
      <c r="D608" s="156"/>
      <c r="E608" s="4"/>
      <c r="F608" s="4"/>
      <c r="G608" s="4"/>
      <c r="H608" s="61">
        <f t="shared" si="163"/>
        <v>0</v>
      </c>
      <c r="I608" s="101" t="s">
        <v>28</v>
      </c>
      <c r="J608" s="71">
        <f t="shared" si="168"/>
        <v>0</v>
      </c>
      <c r="K608" s="35"/>
      <c r="L608" s="35"/>
      <c r="M608" s="35"/>
      <c r="N608" s="72"/>
      <c r="O608" s="113"/>
      <c r="P608" s="114"/>
      <c r="Q608" s="112"/>
    </row>
    <row r="609" spans="1:17" ht="47.25">
      <c r="A609" s="113"/>
      <c r="B609" s="128"/>
      <c r="C609" s="127"/>
      <c r="D609" s="156"/>
      <c r="E609" s="4"/>
      <c r="F609" s="4"/>
      <c r="G609" s="4"/>
      <c r="H609" s="61">
        <f t="shared" si="163"/>
        <v>0</v>
      </c>
      <c r="I609" s="101" t="s">
        <v>32</v>
      </c>
      <c r="J609" s="71">
        <f t="shared" si="168"/>
        <v>0</v>
      </c>
      <c r="K609" s="35"/>
      <c r="L609" s="35"/>
      <c r="M609" s="35"/>
      <c r="N609" s="72"/>
      <c r="O609" s="113"/>
      <c r="P609" s="114"/>
      <c r="Q609" s="112"/>
    </row>
    <row r="610" spans="1:17" ht="47.25">
      <c r="A610" s="113"/>
      <c r="B610" s="128"/>
      <c r="C610" s="127"/>
      <c r="D610" s="156"/>
      <c r="E610" s="4"/>
      <c r="F610" s="4"/>
      <c r="G610" s="4"/>
      <c r="H610" s="61">
        <f t="shared" si="163"/>
        <v>0</v>
      </c>
      <c r="I610" s="101" t="s">
        <v>29</v>
      </c>
      <c r="J610" s="71">
        <f t="shared" si="168"/>
        <v>0</v>
      </c>
      <c r="K610" s="35"/>
      <c r="L610" s="35"/>
      <c r="M610" s="35"/>
      <c r="N610" s="72"/>
      <c r="O610" s="113"/>
      <c r="P610" s="114"/>
      <c r="Q610" s="112"/>
    </row>
    <row r="611" spans="1:17" ht="15.75" customHeight="1">
      <c r="A611" s="113"/>
      <c r="B611" s="128"/>
      <c r="C611" s="127"/>
      <c r="D611" s="156"/>
      <c r="E611" s="4"/>
      <c r="F611" s="4"/>
      <c r="G611" s="4"/>
      <c r="H611" s="61">
        <f t="shared" si="163"/>
        <v>0</v>
      </c>
      <c r="I611" s="101" t="s">
        <v>30</v>
      </c>
      <c r="J611" s="71">
        <f t="shared" si="168"/>
        <v>0</v>
      </c>
      <c r="K611" s="35"/>
      <c r="L611" s="35"/>
      <c r="M611" s="35"/>
      <c r="N611" s="72"/>
      <c r="O611" s="113"/>
      <c r="P611" s="114"/>
      <c r="Q611" s="112"/>
    </row>
    <row r="612" spans="1:17" ht="15.75" customHeight="1">
      <c r="A612" s="113"/>
      <c r="B612" s="128"/>
      <c r="C612" s="127"/>
      <c r="D612" s="156"/>
      <c r="E612" s="4">
        <v>15000</v>
      </c>
      <c r="F612" s="4"/>
      <c r="G612" s="4"/>
      <c r="H612" s="61">
        <f t="shared" si="163"/>
        <v>15000</v>
      </c>
      <c r="I612" s="101" t="s">
        <v>31</v>
      </c>
      <c r="J612" s="71">
        <f t="shared" si="168"/>
        <v>0</v>
      </c>
      <c r="K612" s="35"/>
      <c r="L612" s="35"/>
      <c r="M612" s="35"/>
      <c r="N612" s="72"/>
      <c r="O612" s="113"/>
      <c r="P612" s="114"/>
      <c r="Q612" s="112"/>
    </row>
    <row r="613" spans="1:17">
      <c r="A613" s="113" t="s">
        <v>209</v>
      </c>
      <c r="B613" s="128">
        <v>40544</v>
      </c>
      <c r="C613" s="127">
        <v>40908</v>
      </c>
      <c r="D613" s="156" t="s">
        <v>99</v>
      </c>
      <c r="E613" s="18">
        <f>SUM(E614:E619)</f>
        <v>1000</v>
      </c>
      <c r="F613" s="18">
        <f t="shared" ref="F613:G613" si="170">SUM(F614:F619)</f>
        <v>0</v>
      </c>
      <c r="G613" s="18">
        <f t="shared" si="170"/>
        <v>0</v>
      </c>
      <c r="H613" s="89">
        <f t="shared" si="163"/>
        <v>1000</v>
      </c>
      <c r="I613" s="102" t="s">
        <v>26</v>
      </c>
      <c r="J613" s="54">
        <f t="shared" si="168"/>
        <v>0</v>
      </c>
      <c r="K613" s="18"/>
      <c r="L613" s="18"/>
      <c r="M613" s="18"/>
      <c r="N613" s="56"/>
      <c r="O613" s="113"/>
      <c r="P613" s="114"/>
      <c r="Q613" s="112"/>
    </row>
    <row r="614" spans="1:17" ht="15.75" customHeight="1">
      <c r="A614" s="113"/>
      <c r="B614" s="128"/>
      <c r="C614" s="127"/>
      <c r="D614" s="156"/>
      <c r="E614" s="4">
        <v>1000</v>
      </c>
      <c r="F614" s="4"/>
      <c r="G614" s="4"/>
      <c r="H614" s="61">
        <f t="shared" si="163"/>
        <v>1000</v>
      </c>
      <c r="I614" s="101" t="s">
        <v>27</v>
      </c>
      <c r="J614" s="71">
        <f t="shared" si="168"/>
        <v>0</v>
      </c>
      <c r="K614" s="35"/>
      <c r="L614" s="35"/>
      <c r="M614" s="35"/>
      <c r="N614" s="72"/>
      <c r="O614" s="113"/>
      <c r="P614" s="114"/>
      <c r="Q614" s="112"/>
    </row>
    <row r="615" spans="1:17" ht="31.5">
      <c r="A615" s="113"/>
      <c r="B615" s="128"/>
      <c r="C615" s="127"/>
      <c r="D615" s="156"/>
      <c r="E615" s="4"/>
      <c r="F615" s="4"/>
      <c r="G615" s="4"/>
      <c r="H615" s="61">
        <f t="shared" si="163"/>
        <v>0</v>
      </c>
      <c r="I615" s="101" t="s">
        <v>28</v>
      </c>
      <c r="J615" s="71">
        <f t="shared" si="168"/>
        <v>0</v>
      </c>
      <c r="K615" s="35"/>
      <c r="L615" s="35"/>
      <c r="M615" s="35"/>
      <c r="N615" s="72"/>
      <c r="O615" s="113"/>
      <c r="P615" s="114"/>
      <c r="Q615" s="112"/>
    </row>
    <row r="616" spans="1:17" ht="47.25">
      <c r="A616" s="113"/>
      <c r="B616" s="128"/>
      <c r="C616" s="127"/>
      <c r="D616" s="156"/>
      <c r="E616" s="4"/>
      <c r="F616" s="4"/>
      <c r="G616" s="4"/>
      <c r="H616" s="61">
        <f t="shared" si="163"/>
        <v>0</v>
      </c>
      <c r="I616" s="101" t="s">
        <v>32</v>
      </c>
      <c r="J616" s="71">
        <f t="shared" si="168"/>
        <v>0</v>
      </c>
      <c r="K616" s="35"/>
      <c r="L616" s="35"/>
      <c r="M616" s="35"/>
      <c r="N616" s="72"/>
      <c r="O616" s="113"/>
      <c r="P616" s="114"/>
      <c r="Q616" s="112"/>
    </row>
    <row r="617" spans="1:17" ht="47.25">
      <c r="A617" s="113"/>
      <c r="B617" s="128"/>
      <c r="C617" s="127"/>
      <c r="D617" s="156"/>
      <c r="E617" s="4"/>
      <c r="F617" s="4"/>
      <c r="G617" s="4"/>
      <c r="H617" s="61">
        <f t="shared" si="163"/>
        <v>0</v>
      </c>
      <c r="I617" s="101" t="s">
        <v>29</v>
      </c>
      <c r="J617" s="71">
        <f t="shared" si="168"/>
        <v>0</v>
      </c>
      <c r="K617" s="35"/>
      <c r="L617" s="35"/>
      <c r="M617" s="35"/>
      <c r="N617" s="72"/>
      <c r="O617" s="113"/>
      <c r="P617" s="114"/>
      <c r="Q617" s="112"/>
    </row>
    <row r="618" spans="1:17" ht="15.75" customHeight="1">
      <c r="A618" s="113"/>
      <c r="B618" s="128"/>
      <c r="C618" s="127"/>
      <c r="D618" s="156"/>
      <c r="E618" s="4"/>
      <c r="F618" s="4"/>
      <c r="G618" s="4"/>
      <c r="H618" s="61">
        <f t="shared" si="163"/>
        <v>0</v>
      </c>
      <c r="I618" s="101" t="s">
        <v>30</v>
      </c>
      <c r="J618" s="71">
        <f t="shared" si="168"/>
        <v>0</v>
      </c>
      <c r="K618" s="35"/>
      <c r="L618" s="35"/>
      <c r="M618" s="35"/>
      <c r="N618" s="72"/>
      <c r="O618" s="113"/>
      <c r="P618" s="114"/>
      <c r="Q618" s="112"/>
    </row>
    <row r="619" spans="1:17" ht="15.75" customHeight="1">
      <c r="A619" s="113"/>
      <c r="B619" s="128"/>
      <c r="C619" s="127"/>
      <c r="D619" s="156"/>
      <c r="E619" s="4"/>
      <c r="F619" s="4"/>
      <c r="G619" s="4"/>
      <c r="H619" s="61">
        <f t="shared" si="163"/>
        <v>0</v>
      </c>
      <c r="I619" s="101" t="s">
        <v>31</v>
      </c>
      <c r="J619" s="71">
        <f t="shared" si="168"/>
        <v>0</v>
      </c>
      <c r="K619" s="35"/>
      <c r="L619" s="35"/>
      <c r="M619" s="35"/>
      <c r="N619" s="72"/>
      <c r="O619" s="113"/>
      <c r="P619" s="114"/>
      <c r="Q619" s="112"/>
    </row>
    <row r="620" spans="1:17">
      <c r="A620" s="113" t="s">
        <v>209</v>
      </c>
      <c r="B620" s="128">
        <v>40544</v>
      </c>
      <c r="C620" s="127">
        <v>41639</v>
      </c>
      <c r="D620" s="156" t="s">
        <v>196</v>
      </c>
      <c r="E620" s="18">
        <f>SUM(E621:E626)</f>
        <v>44982</v>
      </c>
      <c r="F620" s="18">
        <f t="shared" ref="F620:G620" si="171">SUM(F621:F626)</f>
        <v>29972</v>
      </c>
      <c r="G620" s="18">
        <f t="shared" si="171"/>
        <v>18699.419999999998</v>
      </c>
      <c r="H620" s="89">
        <f t="shared" si="163"/>
        <v>93653.42</v>
      </c>
      <c r="I620" s="102" t="s">
        <v>26</v>
      </c>
      <c r="J620" s="54">
        <f t="shared" si="168"/>
        <v>29596.230000000003</v>
      </c>
      <c r="K620" s="18">
        <f>SUM(K621:K626)</f>
        <v>3250.15</v>
      </c>
      <c r="L620" s="18">
        <f t="shared" ref="L620:N620" si="172">SUM(L621:L626)</f>
        <v>462.88</v>
      </c>
      <c r="M620" s="18">
        <f t="shared" si="172"/>
        <v>11187.75</v>
      </c>
      <c r="N620" s="56">
        <f t="shared" si="172"/>
        <v>14695.45</v>
      </c>
      <c r="O620" s="113"/>
      <c r="P620" s="114"/>
      <c r="Q620" s="112"/>
    </row>
    <row r="621" spans="1:17" ht="15.75" customHeight="1">
      <c r="A621" s="113"/>
      <c r="B621" s="128"/>
      <c r="C621" s="127"/>
      <c r="D621" s="156"/>
      <c r="E621" s="4">
        <v>40900</v>
      </c>
      <c r="F621" s="4">
        <v>19972</v>
      </c>
      <c r="G621" s="4">
        <v>18699.419999999998</v>
      </c>
      <c r="H621" s="61">
        <f t="shared" si="163"/>
        <v>79571.42</v>
      </c>
      <c r="I621" s="101" t="s">
        <v>27</v>
      </c>
      <c r="J621" s="71">
        <f t="shared" si="168"/>
        <v>29448.31</v>
      </c>
      <c r="K621" s="35">
        <v>3250.15</v>
      </c>
      <c r="L621" s="35">
        <v>462.88</v>
      </c>
      <c r="M621" s="35">
        <v>11187.75</v>
      </c>
      <c r="N621" s="72">
        <v>14547.53</v>
      </c>
      <c r="O621" s="113"/>
      <c r="P621" s="114"/>
      <c r="Q621" s="112"/>
    </row>
    <row r="622" spans="1:17" ht="31.5">
      <c r="A622" s="113"/>
      <c r="B622" s="128"/>
      <c r="C622" s="127"/>
      <c r="D622" s="156"/>
      <c r="E622" s="4"/>
      <c r="F622" s="4"/>
      <c r="G622" s="4"/>
      <c r="H622" s="61">
        <f t="shared" si="163"/>
        <v>0</v>
      </c>
      <c r="I622" s="101" t="s">
        <v>28</v>
      </c>
      <c r="J622" s="71">
        <f t="shared" si="168"/>
        <v>147.91999999999999</v>
      </c>
      <c r="K622" s="35"/>
      <c r="L622" s="35"/>
      <c r="M622" s="35"/>
      <c r="N622" s="72">
        <v>147.91999999999999</v>
      </c>
      <c r="O622" s="113"/>
      <c r="P622" s="114"/>
      <c r="Q622" s="112"/>
    </row>
    <row r="623" spans="1:17" ht="47.25">
      <c r="A623" s="113"/>
      <c r="B623" s="128"/>
      <c r="C623" s="127"/>
      <c r="D623" s="156"/>
      <c r="E623" s="4"/>
      <c r="F623" s="4"/>
      <c r="G623" s="4"/>
      <c r="H623" s="61">
        <f t="shared" si="163"/>
        <v>0</v>
      </c>
      <c r="I623" s="101" t="s">
        <v>32</v>
      </c>
      <c r="J623" s="71">
        <f t="shared" si="168"/>
        <v>0</v>
      </c>
      <c r="K623" s="35"/>
      <c r="L623" s="35"/>
      <c r="M623" s="35"/>
      <c r="N623" s="72"/>
      <c r="O623" s="113"/>
      <c r="P623" s="114"/>
      <c r="Q623" s="112"/>
    </row>
    <row r="624" spans="1:17" ht="47.25">
      <c r="A624" s="113"/>
      <c r="B624" s="128"/>
      <c r="C624" s="127"/>
      <c r="D624" s="156"/>
      <c r="E624" s="4"/>
      <c r="F624" s="4"/>
      <c r="G624" s="4"/>
      <c r="H624" s="61">
        <f t="shared" si="163"/>
        <v>0</v>
      </c>
      <c r="I624" s="101" t="s">
        <v>29</v>
      </c>
      <c r="J624" s="71">
        <f t="shared" si="168"/>
        <v>0</v>
      </c>
      <c r="K624" s="35"/>
      <c r="L624" s="35"/>
      <c r="M624" s="35"/>
      <c r="N624" s="72"/>
      <c r="O624" s="113"/>
      <c r="P624" s="114"/>
      <c r="Q624" s="112"/>
    </row>
    <row r="625" spans="1:17" ht="15.75" customHeight="1">
      <c r="A625" s="113"/>
      <c r="B625" s="128"/>
      <c r="C625" s="127"/>
      <c r="D625" s="156"/>
      <c r="E625" s="4"/>
      <c r="F625" s="4"/>
      <c r="G625" s="4"/>
      <c r="H625" s="61">
        <f t="shared" si="163"/>
        <v>0</v>
      </c>
      <c r="I625" s="101" t="s">
        <v>30</v>
      </c>
      <c r="J625" s="71">
        <f t="shared" si="168"/>
        <v>0</v>
      </c>
      <c r="K625" s="35"/>
      <c r="L625" s="35"/>
      <c r="M625" s="35"/>
      <c r="N625" s="72"/>
      <c r="O625" s="113"/>
      <c r="P625" s="114"/>
      <c r="Q625" s="112"/>
    </row>
    <row r="626" spans="1:17" ht="15.75" customHeight="1">
      <c r="A626" s="113"/>
      <c r="B626" s="128"/>
      <c r="C626" s="127"/>
      <c r="D626" s="156"/>
      <c r="E626" s="4">
        <v>4082</v>
      </c>
      <c r="F626" s="4">
        <v>10000</v>
      </c>
      <c r="G626" s="4"/>
      <c r="H626" s="61">
        <f t="shared" si="163"/>
        <v>14082</v>
      </c>
      <c r="I626" s="101" t="s">
        <v>31</v>
      </c>
      <c r="J626" s="71">
        <f t="shared" si="168"/>
        <v>0</v>
      </c>
      <c r="K626" s="35"/>
      <c r="L626" s="35"/>
      <c r="M626" s="35"/>
      <c r="N626" s="72"/>
      <c r="O626" s="113"/>
      <c r="P626" s="114"/>
      <c r="Q626" s="112"/>
    </row>
    <row r="627" spans="1:17">
      <c r="A627" s="113" t="s">
        <v>209</v>
      </c>
      <c r="B627" s="128">
        <v>40544</v>
      </c>
      <c r="C627" s="127">
        <v>41639</v>
      </c>
      <c r="D627" s="156" t="s">
        <v>197</v>
      </c>
      <c r="E627" s="18">
        <f>SUM(E628:E633)</f>
        <v>64568.45</v>
      </c>
      <c r="F627" s="18">
        <f t="shared" ref="F627:G627" si="173">SUM(F628:F633)</f>
        <v>25000</v>
      </c>
      <c r="G627" s="18">
        <f t="shared" si="173"/>
        <v>5000</v>
      </c>
      <c r="H627" s="89">
        <f t="shared" si="163"/>
        <v>94568.45</v>
      </c>
      <c r="I627" s="102" t="s">
        <v>26</v>
      </c>
      <c r="J627" s="54">
        <f t="shared" si="168"/>
        <v>13138.119999999999</v>
      </c>
      <c r="K627" s="18">
        <f>SUM(K628:K633)</f>
        <v>171.49</v>
      </c>
      <c r="L627" s="18">
        <f t="shared" ref="L627:N627" si="174">SUM(L628:L633)</f>
        <v>5.0199999999999996</v>
      </c>
      <c r="M627" s="18">
        <f t="shared" si="174"/>
        <v>6973.32</v>
      </c>
      <c r="N627" s="56">
        <f t="shared" si="174"/>
        <v>5988.29</v>
      </c>
      <c r="O627" s="113"/>
      <c r="P627" s="114"/>
      <c r="Q627" s="112"/>
    </row>
    <row r="628" spans="1:17" ht="15.75" customHeight="1">
      <c r="A628" s="113"/>
      <c r="B628" s="128"/>
      <c r="C628" s="127"/>
      <c r="D628" s="156"/>
      <c r="E628" s="4">
        <v>4500</v>
      </c>
      <c r="F628" s="4">
        <v>25000</v>
      </c>
      <c r="G628" s="4">
        <v>5000</v>
      </c>
      <c r="H628" s="61">
        <f t="shared" si="163"/>
        <v>34500</v>
      </c>
      <c r="I628" s="101" t="s">
        <v>27</v>
      </c>
      <c r="J628" s="71">
        <f t="shared" si="168"/>
        <v>13126.07</v>
      </c>
      <c r="K628" s="35">
        <v>171.49</v>
      </c>
      <c r="L628" s="35">
        <v>5.0199999999999996</v>
      </c>
      <c r="M628" s="35">
        <v>6973.32</v>
      </c>
      <c r="N628" s="72">
        <v>5976.24</v>
      </c>
      <c r="O628" s="113"/>
      <c r="P628" s="114"/>
      <c r="Q628" s="112"/>
    </row>
    <row r="629" spans="1:17" ht="31.5">
      <c r="A629" s="113"/>
      <c r="B629" s="128"/>
      <c r="C629" s="127"/>
      <c r="D629" s="156"/>
      <c r="E629" s="4"/>
      <c r="F629" s="4"/>
      <c r="G629" s="4"/>
      <c r="H629" s="61">
        <f t="shared" si="163"/>
        <v>0</v>
      </c>
      <c r="I629" s="101" t="s">
        <v>28</v>
      </c>
      <c r="J629" s="71">
        <f t="shared" si="168"/>
        <v>12.05</v>
      </c>
      <c r="K629" s="35">
        <v>0</v>
      </c>
      <c r="L629" s="35">
        <v>0</v>
      </c>
      <c r="M629" s="35">
        <v>0</v>
      </c>
      <c r="N629" s="72">
        <v>12.05</v>
      </c>
      <c r="O629" s="113"/>
      <c r="P629" s="114"/>
      <c r="Q629" s="112"/>
    </row>
    <row r="630" spans="1:17" ht="47.25">
      <c r="A630" s="113"/>
      <c r="B630" s="128"/>
      <c r="C630" s="127"/>
      <c r="D630" s="156"/>
      <c r="E630" s="4"/>
      <c r="F630" s="4"/>
      <c r="G630" s="4"/>
      <c r="H630" s="61">
        <f t="shared" si="163"/>
        <v>0</v>
      </c>
      <c r="I630" s="101" t="s">
        <v>32</v>
      </c>
      <c r="J630" s="71">
        <f t="shared" si="168"/>
        <v>0</v>
      </c>
      <c r="K630" s="35"/>
      <c r="L630" s="35"/>
      <c r="M630" s="35"/>
      <c r="N630" s="72"/>
      <c r="O630" s="113"/>
      <c r="P630" s="114"/>
      <c r="Q630" s="112"/>
    </row>
    <row r="631" spans="1:17" ht="47.25">
      <c r="A631" s="113"/>
      <c r="B631" s="128"/>
      <c r="C631" s="127"/>
      <c r="D631" s="156"/>
      <c r="E631" s="4"/>
      <c r="F631" s="4"/>
      <c r="G631" s="4"/>
      <c r="H631" s="61">
        <f t="shared" si="163"/>
        <v>0</v>
      </c>
      <c r="I631" s="101" t="s">
        <v>29</v>
      </c>
      <c r="J631" s="71">
        <f t="shared" si="168"/>
        <v>0</v>
      </c>
      <c r="K631" s="35"/>
      <c r="L631" s="35"/>
      <c r="M631" s="35"/>
      <c r="N631" s="72"/>
      <c r="O631" s="113"/>
      <c r="P631" s="114"/>
      <c r="Q631" s="112"/>
    </row>
    <row r="632" spans="1:17" ht="15.75" customHeight="1">
      <c r="A632" s="113"/>
      <c r="B632" s="128"/>
      <c r="C632" s="127"/>
      <c r="D632" s="156"/>
      <c r="E632" s="4"/>
      <c r="F632" s="4"/>
      <c r="G632" s="4"/>
      <c r="H632" s="61">
        <f t="shared" si="163"/>
        <v>0</v>
      </c>
      <c r="I632" s="101" t="s">
        <v>30</v>
      </c>
      <c r="J632" s="71">
        <f t="shared" si="168"/>
        <v>0</v>
      </c>
      <c r="K632" s="35"/>
      <c r="L632" s="35"/>
      <c r="M632" s="35"/>
      <c r="N632" s="72"/>
      <c r="O632" s="113"/>
      <c r="P632" s="114"/>
      <c r="Q632" s="112"/>
    </row>
    <row r="633" spans="1:17" ht="15.75" customHeight="1">
      <c r="A633" s="113"/>
      <c r="B633" s="128"/>
      <c r="C633" s="127"/>
      <c r="D633" s="156"/>
      <c r="E633" s="4">
        <v>60068.45</v>
      </c>
      <c r="F633" s="4"/>
      <c r="G633" s="4"/>
      <c r="H633" s="61">
        <f t="shared" si="163"/>
        <v>60068.45</v>
      </c>
      <c r="I633" s="101" t="s">
        <v>31</v>
      </c>
      <c r="J633" s="71">
        <f t="shared" si="168"/>
        <v>0</v>
      </c>
      <c r="K633" s="35"/>
      <c r="L633" s="35"/>
      <c r="M633" s="35"/>
      <c r="N633" s="72"/>
      <c r="O633" s="113"/>
      <c r="P633" s="114"/>
      <c r="Q633" s="112"/>
    </row>
    <row r="634" spans="1:17">
      <c r="A634" s="113" t="s">
        <v>209</v>
      </c>
      <c r="B634" s="128">
        <v>40544</v>
      </c>
      <c r="C634" s="127">
        <v>40908</v>
      </c>
      <c r="D634" s="156" t="s">
        <v>100</v>
      </c>
      <c r="E634" s="18">
        <f>SUM(E635:E640)</f>
        <v>4000</v>
      </c>
      <c r="F634" s="18">
        <f t="shared" ref="F634:G634" si="175">SUM(F635:F640)</f>
        <v>0</v>
      </c>
      <c r="G634" s="18">
        <f t="shared" si="175"/>
        <v>0</v>
      </c>
      <c r="H634" s="89">
        <f t="shared" si="163"/>
        <v>4000</v>
      </c>
      <c r="I634" s="102" t="s">
        <v>26</v>
      </c>
      <c r="J634" s="54">
        <f t="shared" si="168"/>
        <v>1016.22</v>
      </c>
      <c r="K634" s="18">
        <f>K635</f>
        <v>1016.22</v>
      </c>
      <c r="L634" s="18">
        <f t="shared" ref="L634:N634" si="176">L635</f>
        <v>0</v>
      </c>
      <c r="M634" s="18">
        <f t="shared" si="176"/>
        <v>0</v>
      </c>
      <c r="N634" s="56">
        <f t="shared" si="176"/>
        <v>0</v>
      </c>
      <c r="O634" s="113"/>
      <c r="P634" s="114"/>
      <c r="Q634" s="112"/>
    </row>
    <row r="635" spans="1:17" ht="15.75" customHeight="1">
      <c r="A635" s="113"/>
      <c r="B635" s="128"/>
      <c r="C635" s="127"/>
      <c r="D635" s="156"/>
      <c r="E635" s="4">
        <v>3500</v>
      </c>
      <c r="F635" s="4"/>
      <c r="G635" s="4"/>
      <c r="H635" s="61">
        <f t="shared" si="163"/>
        <v>3500</v>
      </c>
      <c r="I635" s="101" t="s">
        <v>27</v>
      </c>
      <c r="J635" s="71">
        <f t="shared" si="168"/>
        <v>1016.22</v>
      </c>
      <c r="K635" s="35">
        <v>1016.22</v>
      </c>
      <c r="L635" s="35">
        <v>0</v>
      </c>
      <c r="M635" s="35">
        <v>0</v>
      </c>
      <c r="N635" s="72"/>
      <c r="O635" s="113"/>
      <c r="P635" s="114"/>
      <c r="Q635" s="112"/>
    </row>
    <row r="636" spans="1:17" ht="31.5">
      <c r="A636" s="113"/>
      <c r="B636" s="128"/>
      <c r="C636" s="127"/>
      <c r="D636" s="156"/>
      <c r="E636" s="4"/>
      <c r="F636" s="4"/>
      <c r="G636" s="4"/>
      <c r="H636" s="61">
        <f t="shared" si="163"/>
        <v>0</v>
      </c>
      <c r="I636" s="101" t="s">
        <v>28</v>
      </c>
      <c r="J636" s="71">
        <f t="shared" si="168"/>
        <v>0</v>
      </c>
      <c r="K636" s="35"/>
      <c r="L636" s="35"/>
      <c r="M636" s="35"/>
      <c r="N636" s="72"/>
      <c r="O636" s="113"/>
      <c r="P636" s="114"/>
      <c r="Q636" s="112"/>
    </row>
    <row r="637" spans="1:17" ht="47.25">
      <c r="A637" s="113"/>
      <c r="B637" s="128"/>
      <c r="C637" s="127"/>
      <c r="D637" s="156"/>
      <c r="E637" s="4"/>
      <c r="F637" s="4"/>
      <c r="G637" s="4"/>
      <c r="H637" s="61">
        <f t="shared" si="163"/>
        <v>0</v>
      </c>
      <c r="I637" s="101" t="s">
        <v>32</v>
      </c>
      <c r="J637" s="71">
        <f t="shared" si="168"/>
        <v>0</v>
      </c>
      <c r="K637" s="35"/>
      <c r="L637" s="35"/>
      <c r="M637" s="35"/>
      <c r="N637" s="72"/>
      <c r="O637" s="113"/>
      <c r="P637" s="114"/>
      <c r="Q637" s="112"/>
    </row>
    <row r="638" spans="1:17" ht="47.25">
      <c r="A638" s="113"/>
      <c r="B638" s="128"/>
      <c r="C638" s="127"/>
      <c r="D638" s="156"/>
      <c r="E638" s="4"/>
      <c r="F638" s="4"/>
      <c r="G638" s="4"/>
      <c r="H638" s="61">
        <f t="shared" si="163"/>
        <v>0</v>
      </c>
      <c r="I638" s="101" t="s">
        <v>29</v>
      </c>
      <c r="J638" s="71">
        <f t="shared" si="168"/>
        <v>0</v>
      </c>
      <c r="K638" s="35"/>
      <c r="L638" s="35"/>
      <c r="M638" s="35"/>
      <c r="N638" s="72"/>
      <c r="O638" s="113"/>
      <c r="P638" s="114"/>
      <c r="Q638" s="112"/>
    </row>
    <row r="639" spans="1:17" ht="15.75" customHeight="1">
      <c r="A639" s="113"/>
      <c r="B639" s="128"/>
      <c r="C639" s="127"/>
      <c r="D639" s="156"/>
      <c r="E639" s="4"/>
      <c r="F639" s="4"/>
      <c r="G639" s="4"/>
      <c r="H639" s="61">
        <f t="shared" si="163"/>
        <v>0</v>
      </c>
      <c r="I639" s="101" t="s">
        <v>30</v>
      </c>
      <c r="J639" s="71">
        <f t="shared" si="168"/>
        <v>0</v>
      </c>
      <c r="K639" s="35"/>
      <c r="L639" s="35"/>
      <c r="M639" s="35"/>
      <c r="N639" s="72"/>
      <c r="O639" s="113"/>
      <c r="P639" s="114"/>
      <c r="Q639" s="112"/>
    </row>
    <row r="640" spans="1:17" ht="15.75" customHeight="1">
      <c r="A640" s="113"/>
      <c r="B640" s="128"/>
      <c r="C640" s="127"/>
      <c r="D640" s="156"/>
      <c r="E640" s="4">
        <v>500</v>
      </c>
      <c r="F640" s="4"/>
      <c r="G640" s="4"/>
      <c r="H640" s="61">
        <f t="shared" si="163"/>
        <v>500</v>
      </c>
      <c r="I640" s="101" t="s">
        <v>31</v>
      </c>
      <c r="J640" s="71">
        <f t="shared" si="168"/>
        <v>0</v>
      </c>
      <c r="K640" s="35"/>
      <c r="L640" s="35"/>
      <c r="M640" s="35"/>
      <c r="N640" s="72"/>
      <c r="O640" s="113"/>
      <c r="P640" s="114"/>
      <c r="Q640" s="112"/>
    </row>
    <row r="641" spans="1:17">
      <c r="A641" s="113" t="s">
        <v>209</v>
      </c>
      <c r="B641" s="128">
        <v>40544</v>
      </c>
      <c r="C641" s="127">
        <v>41639</v>
      </c>
      <c r="D641" s="156" t="s">
        <v>101</v>
      </c>
      <c r="E641" s="18">
        <f>SUM(E642:E647)</f>
        <v>500</v>
      </c>
      <c r="F641" s="18">
        <f t="shared" ref="F641:G641" si="177">SUM(F642:F647)</f>
        <v>500</v>
      </c>
      <c r="G641" s="18">
        <f t="shared" si="177"/>
        <v>700</v>
      </c>
      <c r="H641" s="89">
        <f t="shared" si="163"/>
        <v>1700</v>
      </c>
      <c r="I641" s="102" t="s">
        <v>26</v>
      </c>
      <c r="J641" s="54">
        <f t="shared" si="168"/>
        <v>463.54000000000008</v>
      </c>
      <c r="K641" s="18">
        <f>SUM(K642:K647)</f>
        <v>269.73</v>
      </c>
      <c r="L641" s="18">
        <f t="shared" ref="L641:N641" si="178">SUM(L642:L647)</f>
        <v>73.22</v>
      </c>
      <c r="M641" s="18">
        <f t="shared" si="178"/>
        <v>1.23</v>
      </c>
      <c r="N641" s="56">
        <f t="shared" si="178"/>
        <v>119.36</v>
      </c>
      <c r="O641" s="113"/>
      <c r="P641" s="114"/>
      <c r="Q641" s="112"/>
    </row>
    <row r="642" spans="1:17" ht="15.75" customHeight="1">
      <c r="A642" s="113"/>
      <c r="B642" s="128"/>
      <c r="C642" s="127"/>
      <c r="D642" s="156"/>
      <c r="E642" s="4">
        <v>300</v>
      </c>
      <c r="F642" s="4">
        <v>500</v>
      </c>
      <c r="G642" s="4">
        <v>700</v>
      </c>
      <c r="H642" s="61">
        <f t="shared" si="163"/>
        <v>1500</v>
      </c>
      <c r="I642" s="101" t="s">
        <v>27</v>
      </c>
      <c r="J642" s="71">
        <f t="shared" si="168"/>
        <v>408.81</v>
      </c>
      <c r="K642" s="35">
        <v>269.73</v>
      </c>
      <c r="L642" s="35">
        <v>29.02</v>
      </c>
      <c r="M642" s="35"/>
      <c r="N642" s="72">
        <v>110.06</v>
      </c>
      <c r="O642" s="113"/>
      <c r="P642" s="114"/>
      <c r="Q642" s="112"/>
    </row>
    <row r="643" spans="1:17" ht="31.5">
      <c r="A643" s="113"/>
      <c r="B643" s="128"/>
      <c r="C643" s="127"/>
      <c r="D643" s="156"/>
      <c r="E643" s="4"/>
      <c r="F643" s="4"/>
      <c r="G643" s="4"/>
      <c r="H643" s="61">
        <f t="shared" si="163"/>
        <v>0</v>
      </c>
      <c r="I643" s="101" t="s">
        <v>28</v>
      </c>
      <c r="J643" s="71">
        <f t="shared" si="168"/>
        <v>10.530000000000001</v>
      </c>
      <c r="K643" s="35"/>
      <c r="L643" s="35"/>
      <c r="M643" s="35">
        <v>1.23</v>
      </c>
      <c r="N643" s="72">
        <v>9.3000000000000007</v>
      </c>
      <c r="O643" s="113"/>
      <c r="P643" s="114"/>
      <c r="Q643" s="112"/>
    </row>
    <row r="644" spans="1:17" ht="47.25">
      <c r="A644" s="113"/>
      <c r="B644" s="128"/>
      <c r="C644" s="127"/>
      <c r="D644" s="156"/>
      <c r="E644" s="4"/>
      <c r="F644" s="4"/>
      <c r="G644" s="4"/>
      <c r="H644" s="61">
        <f t="shared" si="163"/>
        <v>0</v>
      </c>
      <c r="I644" s="101" t="s">
        <v>32</v>
      </c>
      <c r="J644" s="71">
        <f t="shared" si="168"/>
        <v>0</v>
      </c>
      <c r="K644" s="35"/>
      <c r="L644" s="35"/>
      <c r="M644" s="35"/>
      <c r="N644" s="72"/>
      <c r="O644" s="113"/>
      <c r="P644" s="114"/>
      <c r="Q644" s="112"/>
    </row>
    <row r="645" spans="1:17" ht="47.25">
      <c r="A645" s="113"/>
      <c r="B645" s="128"/>
      <c r="C645" s="127"/>
      <c r="D645" s="156"/>
      <c r="E645" s="4"/>
      <c r="F645" s="4"/>
      <c r="G645" s="4"/>
      <c r="H645" s="61">
        <f t="shared" si="163"/>
        <v>0</v>
      </c>
      <c r="I645" s="101" t="s">
        <v>29</v>
      </c>
      <c r="J645" s="71">
        <f t="shared" si="168"/>
        <v>0</v>
      </c>
      <c r="K645" s="35"/>
      <c r="L645" s="35"/>
      <c r="M645" s="35"/>
      <c r="N645" s="72"/>
      <c r="O645" s="113"/>
      <c r="P645" s="114"/>
      <c r="Q645" s="112"/>
    </row>
    <row r="646" spans="1:17" ht="15.75" customHeight="1">
      <c r="A646" s="113"/>
      <c r="B646" s="128"/>
      <c r="C646" s="127"/>
      <c r="D646" s="156"/>
      <c r="E646" s="4"/>
      <c r="F646" s="4"/>
      <c r="G646" s="4"/>
      <c r="H646" s="61">
        <f t="shared" si="163"/>
        <v>0</v>
      </c>
      <c r="I646" s="101" t="s">
        <v>30</v>
      </c>
      <c r="J646" s="71">
        <f t="shared" si="168"/>
        <v>0</v>
      </c>
      <c r="K646" s="35"/>
      <c r="L646" s="35"/>
      <c r="M646" s="35"/>
      <c r="N646" s="72"/>
      <c r="O646" s="113"/>
      <c r="P646" s="114"/>
      <c r="Q646" s="112"/>
    </row>
    <row r="647" spans="1:17" ht="15.75" customHeight="1">
      <c r="A647" s="113"/>
      <c r="B647" s="128"/>
      <c r="C647" s="127"/>
      <c r="D647" s="156"/>
      <c r="E647" s="4">
        <v>200</v>
      </c>
      <c r="F647" s="4"/>
      <c r="G647" s="4"/>
      <c r="H647" s="61">
        <f t="shared" ref="H647:H710" si="179">E647+F647+G647</f>
        <v>200</v>
      </c>
      <c r="I647" s="101" t="s">
        <v>31</v>
      </c>
      <c r="J647" s="71">
        <f t="shared" si="168"/>
        <v>44.2</v>
      </c>
      <c r="K647" s="35">
        <v>0</v>
      </c>
      <c r="L647" s="35">
        <v>44.2</v>
      </c>
      <c r="M647" s="35">
        <v>0</v>
      </c>
      <c r="N647" s="72">
        <v>0</v>
      </c>
      <c r="O647" s="113"/>
      <c r="P647" s="114"/>
      <c r="Q647" s="112"/>
    </row>
    <row r="648" spans="1:17">
      <c r="A648" s="113" t="s">
        <v>209</v>
      </c>
      <c r="B648" s="128">
        <v>40544</v>
      </c>
      <c r="C648" s="127">
        <v>41639</v>
      </c>
      <c r="D648" s="156" t="s">
        <v>198</v>
      </c>
      <c r="E648" s="18">
        <f>SUM(E649:E654)</f>
        <v>30000</v>
      </c>
      <c r="F648" s="18">
        <f t="shared" ref="F648:G648" si="180">SUM(F649:F654)</f>
        <v>48000</v>
      </c>
      <c r="G648" s="18">
        <f t="shared" si="180"/>
        <v>232000</v>
      </c>
      <c r="H648" s="89">
        <f t="shared" si="179"/>
        <v>310000</v>
      </c>
      <c r="I648" s="102" t="s">
        <v>26</v>
      </c>
      <c r="J648" s="54">
        <f t="shared" si="168"/>
        <v>84154.62</v>
      </c>
      <c r="K648" s="18">
        <f>SUM(K649:K654)</f>
        <v>146.65</v>
      </c>
      <c r="L648" s="18">
        <f t="shared" ref="L648:N648" si="181">SUM(L649:L654)</f>
        <v>20734.900000000001</v>
      </c>
      <c r="M648" s="18">
        <f t="shared" si="181"/>
        <v>5245.61</v>
      </c>
      <c r="N648" s="56">
        <f t="shared" si="181"/>
        <v>58027.46</v>
      </c>
      <c r="O648" s="113"/>
      <c r="P648" s="114"/>
      <c r="Q648" s="112"/>
    </row>
    <row r="649" spans="1:17" ht="15.75" customHeight="1">
      <c r="A649" s="113"/>
      <c r="B649" s="128"/>
      <c r="C649" s="127"/>
      <c r="D649" s="156"/>
      <c r="E649" s="4">
        <v>25000</v>
      </c>
      <c r="F649" s="4">
        <v>48000</v>
      </c>
      <c r="G649" s="4">
        <v>232000</v>
      </c>
      <c r="H649" s="61">
        <f t="shared" si="179"/>
        <v>305000</v>
      </c>
      <c r="I649" s="101" t="s">
        <v>27</v>
      </c>
      <c r="J649" s="71">
        <f t="shared" si="168"/>
        <v>64774.200000000004</v>
      </c>
      <c r="K649" s="35">
        <v>146.65</v>
      </c>
      <c r="L649" s="35">
        <v>2406.4299999999998</v>
      </c>
      <c r="M649" s="35">
        <v>5245.61</v>
      </c>
      <c r="N649" s="72">
        <v>56975.51</v>
      </c>
      <c r="O649" s="113"/>
      <c r="P649" s="114"/>
      <c r="Q649" s="112"/>
    </row>
    <row r="650" spans="1:17" ht="31.5">
      <c r="A650" s="113"/>
      <c r="B650" s="128"/>
      <c r="C650" s="127"/>
      <c r="D650" s="156"/>
      <c r="E650" s="4"/>
      <c r="F650" s="4"/>
      <c r="G650" s="4"/>
      <c r="H650" s="61">
        <f t="shared" si="179"/>
        <v>0</v>
      </c>
      <c r="I650" s="101" t="s">
        <v>28</v>
      </c>
      <c r="J650" s="71">
        <f t="shared" si="168"/>
        <v>1051.95</v>
      </c>
      <c r="K650" s="35">
        <v>0</v>
      </c>
      <c r="L650" s="35">
        <v>0</v>
      </c>
      <c r="M650" s="35">
        <v>0</v>
      </c>
      <c r="N650" s="72">
        <v>1051.95</v>
      </c>
      <c r="O650" s="113"/>
      <c r="P650" s="114"/>
      <c r="Q650" s="112"/>
    </row>
    <row r="651" spans="1:17" ht="47.25">
      <c r="A651" s="113"/>
      <c r="B651" s="128"/>
      <c r="C651" s="127"/>
      <c r="D651" s="156"/>
      <c r="E651" s="4"/>
      <c r="F651" s="4"/>
      <c r="G651" s="4"/>
      <c r="H651" s="61">
        <f t="shared" si="179"/>
        <v>0</v>
      </c>
      <c r="I651" s="101" t="s">
        <v>32</v>
      </c>
      <c r="J651" s="71">
        <f t="shared" si="168"/>
        <v>0</v>
      </c>
      <c r="K651" s="35"/>
      <c r="L651" s="35"/>
      <c r="M651" s="35"/>
      <c r="N651" s="72"/>
      <c r="O651" s="113"/>
      <c r="P651" s="114"/>
      <c r="Q651" s="112"/>
    </row>
    <row r="652" spans="1:17" ht="47.25">
      <c r="A652" s="113"/>
      <c r="B652" s="128"/>
      <c r="C652" s="127"/>
      <c r="D652" s="156"/>
      <c r="E652" s="4"/>
      <c r="F652" s="4"/>
      <c r="G652" s="4"/>
      <c r="H652" s="61">
        <f t="shared" si="179"/>
        <v>0</v>
      </c>
      <c r="I652" s="101" t="s">
        <v>29</v>
      </c>
      <c r="J652" s="71">
        <f t="shared" si="168"/>
        <v>0</v>
      </c>
      <c r="K652" s="35"/>
      <c r="L652" s="35"/>
      <c r="M652" s="35"/>
      <c r="N652" s="72"/>
      <c r="O652" s="113"/>
      <c r="P652" s="114"/>
      <c r="Q652" s="112"/>
    </row>
    <row r="653" spans="1:17" ht="15.75" customHeight="1">
      <c r="A653" s="113"/>
      <c r="B653" s="128"/>
      <c r="C653" s="127"/>
      <c r="D653" s="156"/>
      <c r="E653" s="4"/>
      <c r="F653" s="4"/>
      <c r="G653" s="4"/>
      <c r="H653" s="61">
        <f t="shared" si="179"/>
        <v>0</v>
      </c>
      <c r="I653" s="101" t="s">
        <v>30</v>
      </c>
      <c r="J653" s="71">
        <f t="shared" si="168"/>
        <v>0</v>
      </c>
      <c r="K653" s="35"/>
      <c r="L653" s="35"/>
      <c r="M653" s="35"/>
      <c r="N653" s="72"/>
      <c r="O653" s="113"/>
      <c r="P653" s="114"/>
      <c r="Q653" s="112"/>
    </row>
    <row r="654" spans="1:17" ht="15.75" customHeight="1">
      <c r="A654" s="113"/>
      <c r="B654" s="128"/>
      <c r="C654" s="127"/>
      <c r="D654" s="156"/>
      <c r="E654" s="4">
        <v>5000</v>
      </c>
      <c r="F654" s="4"/>
      <c r="G654" s="4"/>
      <c r="H654" s="61">
        <f t="shared" si="179"/>
        <v>5000</v>
      </c>
      <c r="I654" s="101" t="s">
        <v>31</v>
      </c>
      <c r="J654" s="71">
        <f t="shared" si="168"/>
        <v>18328.47</v>
      </c>
      <c r="K654" s="35">
        <v>0</v>
      </c>
      <c r="L654" s="35">
        <v>18328.47</v>
      </c>
      <c r="M654" s="35">
        <v>0</v>
      </c>
      <c r="N654" s="72">
        <v>0</v>
      </c>
      <c r="O654" s="113"/>
      <c r="P654" s="114"/>
      <c r="Q654" s="112"/>
    </row>
    <row r="655" spans="1:17" ht="15.75" customHeight="1">
      <c r="A655" s="113" t="s">
        <v>209</v>
      </c>
      <c r="B655" s="128">
        <v>40544</v>
      </c>
      <c r="C655" s="127">
        <v>40908</v>
      </c>
      <c r="D655" s="156" t="s">
        <v>102</v>
      </c>
      <c r="E655" s="18">
        <f>SUM(E656:E661)</f>
        <v>50000</v>
      </c>
      <c r="F655" s="18">
        <f t="shared" ref="F655:G655" si="182">SUM(F656:F661)</f>
        <v>0</v>
      </c>
      <c r="G655" s="18">
        <f t="shared" si="182"/>
        <v>0</v>
      </c>
      <c r="H655" s="89">
        <f t="shared" si="179"/>
        <v>50000</v>
      </c>
      <c r="I655" s="102" t="s">
        <v>26</v>
      </c>
      <c r="J655" s="54">
        <f t="shared" si="168"/>
        <v>0</v>
      </c>
      <c r="K655" s="18"/>
      <c r="L655" s="18"/>
      <c r="M655" s="18"/>
      <c r="N655" s="56"/>
      <c r="O655" s="113"/>
      <c r="P655" s="114"/>
      <c r="Q655" s="112"/>
    </row>
    <row r="656" spans="1:17" ht="15.75" customHeight="1">
      <c r="A656" s="113"/>
      <c r="B656" s="128"/>
      <c r="C656" s="127"/>
      <c r="D656" s="156"/>
      <c r="E656" s="4"/>
      <c r="F656" s="4"/>
      <c r="G656" s="4"/>
      <c r="H656" s="61">
        <f t="shared" si="179"/>
        <v>0</v>
      </c>
      <c r="I656" s="101" t="s">
        <v>27</v>
      </c>
      <c r="J656" s="71">
        <f t="shared" si="168"/>
        <v>0</v>
      </c>
      <c r="K656" s="35"/>
      <c r="L656" s="35"/>
      <c r="M656" s="35"/>
      <c r="N656" s="72"/>
      <c r="O656" s="113"/>
      <c r="P656" s="114"/>
      <c r="Q656" s="112"/>
    </row>
    <row r="657" spans="1:17" ht="31.5">
      <c r="A657" s="113"/>
      <c r="B657" s="128"/>
      <c r="C657" s="127"/>
      <c r="D657" s="156"/>
      <c r="E657" s="4"/>
      <c r="F657" s="4"/>
      <c r="G657" s="4"/>
      <c r="H657" s="61">
        <f t="shared" si="179"/>
        <v>0</v>
      </c>
      <c r="I657" s="101" t="s">
        <v>28</v>
      </c>
      <c r="J657" s="71">
        <f t="shared" si="168"/>
        <v>0</v>
      </c>
      <c r="K657" s="35"/>
      <c r="L657" s="35"/>
      <c r="M657" s="35"/>
      <c r="N657" s="72"/>
      <c r="O657" s="113"/>
      <c r="P657" s="114"/>
      <c r="Q657" s="112"/>
    </row>
    <row r="658" spans="1:17" ht="47.25">
      <c r="A658" s="113"/>
      <c r="B658" s="128"/>
      <c r="C658" s="127"/>
      <c r="D658" s="156"/>
      <c r="E658" s="4"/>
      <c r="F658" s="4"/>
      <c r="G658" s="4"/>
      <c r="H658" s="61">
        <f t="shared" si="179"/>
        <v>0</v>
      </c>
      <c r="I658" s="101" t="s">
        <v>32</v>
      </c>
      <c r="J658" s="71">
        <f t="shared" si="168"/>
        <v>0</v>
      </c>
      <c r="K658" s="35"/>
      <c r="L658" s="35"/>
      <c r="M658" s="35"/>
      <c r="N658" s="72"/>
      <c r="O658" s="113"/>
      <c r="P658" s="114"/>
      <c r="Q658" s="112"/>
    </row>
    <row r="659" spans="1:17" ht="47.25">
      <c r="A659" s="113"/>
      <c r="B659" s="128"/>
      <c r="C659" s="127"/>
      <c r="D659" s="156"/>
      <c r="E659" s="4"/>
      <c r="F659" s="4"/>
      <c r="G659" s="4"/>
      <c r="H659" s="61">
        <f t="shared" si="179"/>
        <v>0</v>
      </c>
      <c r="I659" s="101" t="s">
        <v>29</v>
      </c>
      <c r="J659" s="71">
        <f t="shared" si="168"/>
        <v>0</v>
      </c>
      <c r="K659" s="35"/>
      <c r="L659" s="35"/>
      <c r="M659" s="35"/>
      <c r="N659" s="72"/>
      <c r="O659" s="113"/>
      <c r="P659" s="114"/>
      <c r="Q659" s="112"/>
    </row>
    <row r="660" spans="1:17" ht="15.75" customHeight="1">
      <c r="A660" s="113"/>
      <c r="B660" s="128"/>
      <c r="C660" s="127"/>
      <c r="D660" s="156"/>
      <c r="E660" s="4"/>
      <c r="F660" s="4"/>
      <c r="G660" s="4"/>
      <c r="H660" s="61">
        <f t="shared" si="179"/>
        <v>0</v>
      </c>
      <c r="I660" s="101" t="s">
        <v>30</v>
      </c>
      <c r="J660" s="71">
        <f t="shared" si="168"/>
        <v>0</v>
      </c>
      <c r="K660" s="35"/>
      <c r="L660" s="35"/>
      <c r="M660" s="35"/>
      <c r="N660" s="72"/>
      <c r="O660" s="113"/>
      <c r="P660" s="114"/>
      <c r="Q660" s="112"/>
    </row>
    <row r="661" spans="1:17" ht="15.75" customHeight="1">
      <c r="A661" s="113"/>
      <c r="B661" s="128"/>
      <c r="C661" s="127"/>
      <c r="D661" s="156"/>
      <c r="E661" s="4">
        <v>50000</v>
      </c>
      <c r="F661" s="4"/>
      <c r="G661" s="4"/>
      <c r="H661" s="61">
        <f t="shared" si="179"/>
        <v>50000</v>
      </c>
      <c r="I661" s="101" t="s">
        <v>31</v>
      </c>
      <c r="J661" s="71">
        <f t="shared" si="168"/>
        <v>0</v>
      </c>
      <c r="K661" s="35"/>
      <c r="L661" s="35"/>
      <c r="M661" s="35"/>
      <c r="N661" s="72"/>
      <c r="O661" s="113"/>
      <c r="P661" s="114"/>
      <c r="Q661" s="112"/>
    </row>
    <row r="662" spans="1:17">
      <c r="A662" s="113" t="s">
        <v>174</v>
      </c>
      <c r="B662" s="128">
        <v>40909</v>
      </c>
      <c r="C662" s="127">
        <v>41274</v>
      </c>
      <c r="D662" s="156" t="s">
        <v>103</v>
      </c>
      <c r="E662" s="18">
        <f>SUM(E663:E668)</f>
        <v>0</v>
      </c>
      <c r="F662" s="18">
        <f t="shared" ref="F662:G662" si="183">SUM(F663:F668)</f>
        <v>154388</v>
      </c>
      <c r="G662" s="18">
        <f t="shared" si="183"/>
        <v>0</v>
      </c>
      <c r="H662" s="89">
        <f t="shared" si="179"/>
        <v>154388</v>
      </c>
      <c r="I662" s="102" t="s">
        <v>26</v>
      </c>
      <c r="J662" s="54">
        <f t="shared" si="168"/>
        <v>95406.75999999998</v>
      </c>
      <c r="K662" s="18">
        <f>SUM(K663:K668)</f>
        <v>0</v>
      </c>
      <c r="L662" s="18">
        <f t="shared" ref="L662:N662" si="184">SUM(L663:L668)</f>
        <v>64595.319999999992</v>
      </c>
      <c r="M662" s="18">
        <f t="shared" si="184"/>
        <v>13499.62</v>
      </c>
      <c r="N662" s="18">
        <f t="shared" si="184"/>
        <v>17311.82</v>
      </c>
      <c r="O662" s="113" t="s">
        <v>205</v>
      </c>
      <c r="P662" s="114" t="s">
        <v>204</v>
      </c>
      <c r="Q662" s="112">
        <v>1480</v>
      </c>
    </row>
    <row r="663" spans="1:17" ht="15.75" customHeight="1">
      <c r="A663" s="113"/>
      <c r="B663" s="128"/>
      <c r="C663" s="127"/>
      <c r="D663" s="156"/>
      <c r="E663" s="4"/>
      <c r="F663" s="4">
        <v>154388</v>
      </c>
      <c r="G663" s="4"/>
      <c r="H663" s="61">
        <f t="shared" si="179"/>
        <v>154388</v>
      </c>
      <c r="I663" s="101" t="s">
        <v>27</v>
      </c>
      <c r="J663" s="71">
        <f t="shared" si="168"/>
        <v>31400.020000000004</v>
      </c>
      <c r="K663" s="35">
        <v>0</v>
      </c>
      <c r="L663" s="35">
        <v>5280.12</v>
      </c>
      <c r="M663" s="35">
        <v>13499.62</v>
      </c>
      <c r="N663" s="72">
        <v>12620.28</v>
      </c>
      <c r="O663" s="113"/>
      <c r="P663" s="114"/>
      <c r="Q663" s="112"/>
    </row>
    <row r="664" spans="1:17" ht="31.5">
      <c r="A664" s="113"/>
      <c r="B664" s="128"/>
      <c r="C664" s="127"/>
      <c r="D664" s="156"/>
      <c r="E664" s="4"/>
      <c r="F664" s="4"/>
      <c r="G664" s="4"/>
      <c r="H664" s="61">
        <f t="shared" si="179"/>
        <v>0</v>
      </c>
      <c r="I664" s="101" t="s">
        <v>28</v>
      </c>
      <c r="J664" s="71">
        <f t="shared" si="168"/>
        <v>3618.54</v>
      </c>
      <c r="K664" s="35">
        <v>0</v>
      </c>
      <c r="L664" s="35">
        <v>0</v>
      </c>
      <c r="M664" s="35">
        <v>0</v>
      </c>
      <c r="N664" s="72">
        <v>3618.54</v>
      </c>
      <c r="O664" s="113"/>
      <c r="P664" s="114"/>
      <c r="Q664" s="112"/>
    </row>
    <row r="665" spans="1:17" ht="47.25">
      <c r="A665" s="113"/>
      <c r="B665" s="128"/>
      <c r="C665" s="127"/>
      <c r="D665" s="156"/>
      <c r="E665" s="4"/>
      <c r="F665" s="4"/>
      <c r="G665" s="4"/>
      <c r="H665" s="61">
        <f t="shared" si="179"/>
        <v>0</v>
      </c>
      <c r="I665" s="101" t="s">
        <v>32</v>
      </c>
      <c r="J665" s="71">
        <f t="shared" si="168"/>
        <v>0</v>
      </c>
      <c r="K665" s="35"/>
      <c r="L665" s="35"/>
      <c r="M665" s="35"/>
      <c r="N665" s="72"/>
      <c r="O665" s="113"/>
      <c r="P665" s="114"/>
      <c r="Q665" s="112"/>
    </row>
    <row r="666" spans="1:17" ht="47.25">
      <c r="A666" s="113"/>
      <c r="B666" s="128"/>
      <c r="C666" s="127"/>
      <c r="D666" s="156"/>
      <c r="E666" s="4"/>
      <c r="F666" s="4"/>
      <c r="G666" s="4"/>
      <c r="H666" s="61">
        <f t="shared" si="179"/>
        <v>0</v>
      </c>
      <c r="I666" s="101" t="s">
        <v>29</v>
      </c>
      <c r="J666" s="71">
        <f t="shared" si="168"/>
        <v>6373</v>
      </c>
      <c r="K666" s="35">
        <v>0</v>
      </c>
      <c r="L666" s="35">
        <v>5300</v>
      </c>
      <c r="M666" s="35">
        <v>0</v>
      </c>
      <c r="N666" s="72">
        <v>1073</v>
      </c>
      <c r="O666" s="113"/>
      <c r="P666" s="114"/>
      <c r="Q666" s="112"/>
    </row>
    <row r="667" spans="1:17" ht="15.75" customHeight="1">
      <c r="A667" s="113"/>
      <c r="B667" s="128"/>
      <c r="C667" s="127"/>
      <c r="D667" s="156"/>
      <c r="E667" s="4"/>
      <c r="F667" s="4"/>
      <c r="G667" s="4"/>
      <c r="H667" s="61">
        <f t="shared" si="179"/>
        <v>0</v>
      </c>
      <c r="I667" s="101" t="s">
        <v>30</v>
      </c>
      <c r="J667" s="71">
        <f t="shared" ref="J667:J730" si="185">K667+L667+M667+N667</f>
        <v>0</v>
      </c>
      <c r="K667" s="35"/>
      <c r="L667" s="35"/>
      <c r="M667" s="35"/>
      <c r="N667" s="72"/>
      <c r="O667" s="113"/>
      <c r="P667" s="114"/>
      <c r="Q667" s="112"/>
    </row>
    <row r="668" spans="1:17" ht="15.75" customHeight="1">
      <c r="A668" s="113"/>
      <c r="B668" s="128"/>
      <c r="C668" s="127"/>
      <c r="D668" s="156"/>
      <c r="E668" s="4"/>
      <c r="F668" s="4"/>
      <c r="G668" s="4"/>
      <c r="H668" s="61">
        <f t="shared" si="179"/>
        <v>0</v>
      </c>
      <c r="I668" s="101" t="s">
        <v>31</v>
      </c>
      <c r="J668" s="71">
        <f t="shared" si="185"/>
        <v>54015.199999999997</v>
      </c>
      <c r="K668" s="35">
        <v>0</v>
      </c>
      <c r="L668" s="35">
        <v>54015.199999999997</v>
      </c>
      <c r="M668" s="35">
        <v>0</v>
      </c>
      <c r="N668" s="72">
        <v>0</v>
      </c>
      <c r="O668" s="113"/>
      <c r="P668" s="114"/>
      <c r="Q668" s="112"/>
    </row>
    <row r="669" spans="1:17">
      <c r="A669" s="113" t="s">
        <v>174</v>
      </c>
      <c r="B669" s="128">
        <v>40909</v>
      </c>
      <c r="C669" s="127">
        <v>41274</v>
      </c>
      <c r="D669" s="156" t="s">
        <v>104</v>
      </c>
      <c r="E669" s="18">
        <f>SUM(E670:E675)</f>
        <v>0</v>
      </c>
      <c r="F669" s="18">
        <f t="shared" ref="F669:G669" si="186">SUM(F670:F675)</f>
        <v>107416</v>
      </c>
      <c r="G669" s="18">
        <f t="shared" si="186"/>
        <v>0</v>
      </c>
      <c r="H669" s="89">
        <f t="shared" si="179"/>
        <v>107416</v>
      </c>
      <c r="I669" s="102" t="s">
        <v>26</v>
      </c>
      <c r="J669" s="54">
        <f t="shared" si="185"/>
        <v>103548.38999999998</v>
      </c>
      <c r="K669" s="18">
        <f>SUM(K670:K675)</f>
        <v>2724.72</v>
      </c>
      <c r="L669" s="18">
        <f t="shared" ref="L669:N669" si="187">SUM(L670:L675)</f>
        <v>41697.089999999997</v>
      </c>
      <c r="M669" s="18">
        <f t="shared" si="187"/>
        <v>47740.65</v>
      </c>
      <c r="N669" s="56">
        <f t="shared" si="187"/>
        <v>11385.93</v>
      </c>
      <c r="O669" s="113" t="s">
        <v>205</v>
      </c>
      <c r="P669" s="114" t="s">
        <v>204</v>
      </c>
      <c r="Q669" s="112">
        <v>1322</v>
      </c>
    </row>
    <row r="670" spans="1:17" ht="15.75" customHeight="1">
      <c r="A670" s="113"/>
      <c r="B670" s="128"/>
      <c r="C670" s="127"/>
      <c r="D670" s="156"/>
      <c r="E670" s="4"/>
      <c r="F670" s="4">
        <v>107416</v>
      </c>
      <c r="G670" s="4"/>
      <c r="H670" s="61">
        <f t="shared" si="179"/>
        <v>107416</v>
      </c>
      <c r="I670" s="101" t="s">
        <v>27</v>
      </c>
      <c r="J670" s="71">
        <f t="shared" si="185"/>
        <v>59551.729999999996</v>
      </c>
      <c r="K670" s="35">
        <v>0</v>
      </c>
      <c r="L670" s="35">
        <v>3135.41</v>
      </c>
      <c r="M670" s="35">
        <v>47740.65</v>
      </c>
      <c r="N670" s="72">
        <v>8675.67</v>
      </c>
      <c r="O670" s="113"/>
      <c r="P670" s="114"/>
      <c r="Q670" s="112"/>
    </row>
    <row r="671" spans="1:17" ht="31.5">
      <c r="A671" s="113"/>
      <c r="B671" s="128"/>
      <c r="C671" s="127"/>
      <c r="D671" s="156"/>
      <c r="E671" s="4"/>
      <c r="F671" s="4"/>
      <c r="G671" s="4"/>
      <c r="H671" s="61">
        <f t="shared" si="179"/>
        <v>0</v>
      </c>
      <c r="I671" s="101" t="s">
        <v>28</v>
      </c>
      <c r="J671" s="71">
        <f t="shared" si="185"/>
        <v>2710.26</v>
      </c>
      <c r="K671" s="35">
        <v>0</v>
      </c>
      <c r="L671" s="35">
        <v>0</v>
      </c>
      <c r="M671" s="35">
        <v>0</v>
      </c>
      <c r="N671" s="72">
        <v>2710.26</v>
      </c>
      <c r="O671" s="113"/>
      <c r="P671" s="114"/>
      <c r="Q671" s="112"/>
    </row>
    <row r="672" spans="1:17" ht="47.25">
      <c r="A672" s="113"/>
      <c r="B672" s="128"/>
      <c r="C672" s="127"/>
      <c r="D672" s="156"/>
      <c r="E672" s="4"/>
      <c r="F672" s="4"/>
      <c r="G672" s="4"/>
      <c r="H672" s="61">
        <f t="shared" si="179"/>
        <v>0</v>
      </c>
      <c r="I672" s="101" t="s">
        <v>32</v>
      </c>
      <c r="J672" s="71">
        <f t="shared" si="185"/>
        <v>0</v>
      </c>
      <c r="K672" s="35"/>
      <c r="L672" s="35"/>
      <c r="M672" s="35"/>
      <c r="N672" s="72"/>
      <c r="O672" s="113"/>
      <c r="P672" s="114"/>
      <c r="Q672" s="112"/>
    </row>
    <row r="673" spans="1:17" ht="47.25">
      <c r="A673" s="113"/>
      <c r="B673" s="128"/>
      <c r="C673" s="127"/>
      <c r="D673" s="156"/>
      <c r="E673" s="4"/>
      <c r="F673" s="4"/>
      <c r="G673" s="4"/>
      <c r="H673" s="61">
        <f t="shared" si="179"/>
        <v>0</v>
      </c>
      <c r="I673" s="101" t="s">
        <v>29</v>
      </c>
      <c r="J673" s="71">
        <f t="shared" si="185"/>
        <v>0</v>
      </c>
      <c r="K673" s="35"/>
      <c r="L673" s="35"/>
      <c r="M673" s="35"/>
      <c r="N673" s="72"/>
      <c r="O673" s="113"/>
      <c r="P673" s="114"/>
      <c r="Q673" s="112"/>
    </row>
    <row r="674" spans="1:17" ht="15.75" customHeight="1">
      <c r="A674" s="113"/>
      <c r="B674" s="128"/>
      <c r="C674" s="127"/>
      <c r="D674" s="156"/>
      <c r="E674" s="4"/>
      <c r="F674" s="4"/>
      <c r="G674" s="4"/>
      <c r="H674" s="61">
        <f t="shared" si="179"/>
        <v>0</v>
      </c>
      <c r="I674" s="101" t="s">
        <v>30</v>
      </c>
      <c r="J674" s="71">
        <f t="shared" si="185"/>
        <v>0</v>
      </c>
      <c r="K674" s="35"/>
      <c r="L674" s="35"/>
      <c r="M674" s="35"/>
      <c r="N674" s="72"/>
      <c r="O674" s="113"/>
      <c r="P674" s="114"/>
      <c r="Q674" s="112"/>
    </row>
    <row r="675" spans="1:17" ht="15.75" customHeight="1">
      <c r="A675" s="113"/>
      <c r="B675" s="128"/>
      <c r="C675" s="127"/>
      <c r="D675" s="156"/>
      <c r="E675" s="4"/>
      <c r="F675" s="4"/>
      <c r="G675" s="4"/>
      <c r="H675" s="61">
        <f t="shared" si="179"/>
        <v>0</v>
      </c>
      <c r="I675" s="101" t="s">
        <v>31</v>
      </c>
      <c r="J675" s="71">
        <f t="shared" si="185"/>
        <v>41286.400000000001</v>
      </c>
      <c r="K675" s="35">
        <v>2724.72</v>
      </c>
      <c r="L675" s="35">
        <v>38561.68</v>
      </c>
      <c r="M675" s="35">
        <v>0</v>
      </c>
      <c r="N675" s="72">
        <v>0</v>
      </c>
      <c r="O675" s="113"/>
      <c r="P675" s="114"/>
      <c r="Q675" s="112"/>
    </row>
    <row r="676" spans="1:17">
      <c r="A676" s="113" t="s">
        <v>174</v>
      </c>
      <c r="B676" s="128">
        <v>40909</v>
      </c>
      <c r="C676" s="127">
        <v>41274</v>
      </c>
      <c r="D676" s="156" t="s">
        <v>105</v>
      </c>
      <c r="E676" s="18">
        <f>SUM(E677:E682)</f>
        <v>0</v>
      </c>
      <c r="F676" s="18">
        <f t="shared" ref="F676:G676" si="188">SUM(F677:F682)</f>
        <v>37660</v>
      </c>
      <c r="G676" s="18">
        <f t="shared" si="188"/>
        <v>0</v>
      </c>
      <c r="H676" s="89">
        <f t="shared" si="179"/>
        <v>37660</v>
      </c>
      <c r="I676" s="102" t="s">
        <v>26</v>
      </c>
      <c r="J676" s="54">
        <f t="shared" si="185"/>
        <v>55430.05</v>
      </c>
      <c r="K676" s="18">
        <f>SUM(K677:K682)</f>
        <v>552.88</v>
      </c>
      <c r="L676" s="18">
        <f t="shared" ref="L676:N676" si="189">SUM(L677:L682)</f>
        <v>16459.97</v>
      </c>
      <c r="M676" s="18">
        <f t="shared" si="189"/>
        <v>1296.8799999999999</v>
      </c>
      <c r="N676" s="56">
        <f t="shared" si="189"/>
        <v>37120.32</v>
      </c>
      <c r="O676" s="113" t="s">
        <v>205</v>
      </c>
      <c r="P676" s="114" t="s">
        <v>204</v>
      </c>
      <c r="Q676" s="112">
        <v>252</v>
      </c>
    </row>
    <row r="677" spans="1:17" ht="15.75" customHeight="1">
      <c r="A677" s="113"/>
      <c r="B677" s="128"/>
      <c r="C677" s="127"/>
      <c r="D677" s="156"/>
      <c r="E677" s="4"/>
      <c r="F677" s="4">
        <v>37660</v>
      </c>
      <c r="G677" s="4"/>
      <c r="H677" s="61">
        <f t="shared" si="179"/>
        <v>37660</v>
      </c>
      <c r="I677" s="101" t="s">
        <v>27</v>
      </c>
      <c r="J677" s="71">
        <f t="shared" si="185"/>
        <v>31767.61</v>
      </c>
      <c r="K677" s="35">
        <v>552.88</v>
      </c>
      <c r="L677" s="35">
        <v>187.29</v>
      </c>
      <c r="M677" s="35">
        <v>1247.08</v>
      </c>
      <c r="N677" s="72">
        <v>29780.36</v>
      </c>
      <c r="O677" s="113"/>
      <c r="P677" s="114"/>
      <c r="Q677" s="112"/>
    </row>
    <row r="678" spans="1:17" ht="31.5">
      <c r="A678" s="113"/>
      <c r="B678" s="128"/>
      <c r="C678" s="127"/>
      <c r="D678" s="156"/>
      <c r="E678" s="4"/>
      <c r="F678" s="4"/>
      <c r="G678" s="4"/>
      <c r="H678" s="61">
        <f t="shared" si="179"/>
        <v>0</v>
      </c>
      <c r="I678" s="101" t="s">
        <v>28</v>
      </c>
      <c r="J678" s="71">
        <f t="shared" si="185"/>
        <v>1103.2</v>
      </c>
      <c r="K678" s="35">
        <v>0</v>
      </c>
      <c r="L678" s="35">
        <v>0</v>
      </c>
      <c r="M678" s="35">
        <v>49.8</v>
      </c>
      <c r="N678" s="72">
        <v>1053.4000000000001</v>
      </c>
      <c r="O678" s="113"/>
      <c r="P678" s="114"/>
      <c r="Q678" s="112"/>
    </row>
    <row r="679" spans="1:17" ht="47.25">
      <c r="A679" s="113"/>
      <c r="B679" s="128"/>
      <c r="C679" s="127"/>
      <c r="D679" s="156"/>
      <c r="E679" s="4"/>
      <c r="F679" s="4"/>
      <c r="G679" s="4"/>
      <c r="H679" s="61">
        <f t="shared" si="179"/>
        <v>0</v>
      </c>
      <c r="I679" s="101" t="s">
        <v>32</v>
      </c>
      <c r="J679" s="71">
        <f t="shared" si="185"/>
        <v>0</v>
      </c>
      <c r="K679" s="35"/>
      <c r="L679" s="35"/>
      <c r="M679" s="35"/>
      <c r="N679" s="72"/>
      <c r="O679" s="113"/>
      <c r="P679" s="114"/>
      <c r="Q679" s="112"/>
    </row>
    <row r="680" spans="1:17" ht="47.25">
      <c r="A680" s="113"/>
      <c r="B680" s="128"/>
      <c r="C680" s="127"/>
      <c r="D680" s="156"/>
      <c r="E680" s="4"/>
      <c r="F680" s="4"/>
      <c r="G680" s="4"/>
      <c r="H680" s="61">
        <f t="shared" si="179"/>
        <v>0</v>
      </c>
      <c r="I680" s="101" t="s">
        <v>29</v>
      </c>
      <c r="J680" s="71">
        <f t="shared" si="185"/>
        <v>6286.56</v>
      </c>
      <c r="K680" s="35">
        <v>0</v>
      </c>
      <c r="L680" s="35">
        <v>0</v>
      </c>
      <c r="M680" s="35">
        <v>0</v>
      </c>
      <c r="N680" s="72">
        <v>6286.56</v>
      </c>
      <c r="O680" s="113"/>
      <c r="P680" s="114"/>
      <c r="Q680" s="112"/>
    </row>
    <row r="681" spans="1:17" ht="15.75" customHeight="1">
      <c r="A681" s="113"/>
      <c r="B681" s="128"/>
      <c r="C681" s="127"/>
      <c r="D681" s="156"/>
      <c r="E681" s="4"/>
      <c r="F681" s="4"/>
      <c r="G681" s="4"/>
      <c r="H681" s="61">
        <f t="shared" si="179"/>
        <v>0</v>
      </c>
      <c r="I681" s="101" t="s">
        <v>30</v>
      </c>
      <c r="J681" s="71">
        <f t="shared" si="185"/>
        <v>0</v>
      </c>
      <c r="K681" s="35"/>
      <c r="L681" s="35"/>
      <c r="M681" s="35"/>
      <c r="N681" s="72"/>
      <c r="O681" s="113"/>
      <c r="P681" s="114"/>
      <c r="Q681" s="112"/>
    </row>
    <row r="682" spans="1:17" ht="15.75" customHeight="1">
      <c r="A682" s="113"/>
      <c r="B682" s="128"/>
      <c r="C682" s="127"/>
      <c r="D682" s="156"/>
      <c r="E682" s="4"/>
      <c r="F682" s="4"/>
      <c r="G682" s="4"/>
      <c r="H682" s="61">
        <f t="shared" si="179"/>
        <v>0</v>
      </c>
      <c r="I682" s="101" t="s">
        <v>31</v>
      </c>
      <c r="J682" s="71">
        <f t="shared" si="185"/>
        <v>16272.68</v>
      </c>
      <c r="K682" s="35"/>
      <c r="L682" s="35">
        <v>16272.68</v>
      </c>
      <c r="M682" s="35"/>
      <c r="N682" s="72"/>
      <c r="O682" s="113"/>
      <c r="P682" s="114"/>
      <c r="Q682" s="112"/>
    </row>
    <row r="683" spans="1:17">
      <c r="A683" s="113" t="s">
        <v>174</v>
      </c>
      <c r="B683" s="128">
        <v>40909</v>
      </c>
      <c r="C683" s="127">
        <v>41274</v>
      </c>
      <c r="D683" s="156" t="s">
        <v>106</v>
      </c>
      <c r="E683" s="18">
        <f>SUM(E684:E689)</f>
        <v>0</v>
      </c>
      <c r="F683" s="18">
        <f t="shared" ref="F683:G683" si="190">SUM(F684:F689)</f>
        <v>160828</v>
      </c>
      <c r="G683" s="18">
        <f t="shared" si="190"/>
        <v>0</v>
      </c>
      <c r="H683" s="89">
        <f t="shared" si="179"/>
        <v>160828</v>
      </c>
      <c r="I683" s="102" t="s">
        <v>26</v>
      </c>
      <c r="J683" s="54">
        <f t="shared" si="185"/>
        <v>83243.91</v>
      </c>
      <c r="K683" s="18">
        <f>SUM(K684:K689)</f>
        <v>0</v>
      </c>
      <c r="L683" s="18">
        <f t="shared" ref="L683:N683" si="191">SUM(L684:L689)</f>
        <v>60918.99</v>
      </c>
      <c r="M683" s="18">
        <f t="shared" si="191"/>
        <v>1719.75</v>
      </c>
      <c r="N683" s="56">
        <f t="shared" si="191"/>
        <v>20605.169999999998</v>
      </c>
      <c r="O683" s="113" t="s">
        <v>205</v>
      </c>
      <c r="P683" s="114" t="s">
        <v>204</v>
      </c>
      <c r="Q683" s="112">
        <v>754</v>
      </c>
    </row>
    <row r="684" spans="1:17" ht="15.75" customHeight="1">
      <c r="A684" s="113"/>
      <c r="B684" s="128"/>
      <c r="C684" s="127"/>
      <c r="D684" s="156"/>
      <c r="E684" s="4"/>
      <c r="F684" s="4">
        <v>160828</v>
      </c>
      <c r="G684" s="4"/>
      <c r="H684" s="61">
        <f t="shared" si="179"/>
        <v>160828</v>
      </c>
      <c r="I684" s="101" t="s">
        <v>27</v>
      </c>
      <c r="J684" s="71">
        <f t="shared" si="185"/>
        <v>14494.849999999999</v>
      </c>
      <c r="K684" s="35">
        <v>0</v>
      </c>
      <c r="L684" s="35">
        <v>7605.74</v>
      </c>
      <c r="M684" s="35">
        <v>1719.75</v>
      </c>
      <c r="N684" s="72">
        <v>5169.3599999999997</v>
      </c>
      <c r="O684" s="113"/>
      <c r="P684" s="114"/>
      <c r="Q684" s="112"/>
    </row>
    <row r="685" spans="1:17" ht="31.5">
      <c r="A685" s="113"/>
      <c r="B685" s="128"/>
      <c r="C685" s="127"/>
      <c r="D685" s="156"/>
      <c r="E685" s="4"/>
      <c r="F685" s="4"/>
      <c r="G685" s="4"/>
      <c r="H685" s="61">
        <f t="shared" si="179"/>
        <v>0</v>
      </c>
      <c r="I685" s="101" t="s">
        <v>28</v>
      </c>
      <c r="J685" s="71">
        <f t="shared" si="185"/>
        <v>3135.81</v>
      </c>
      <c r="K685" s="35">
        <v>0</v>
      </c>
      <c r="L685" s="35">
        <v>0</v>
      </c>
      <c r="M685" s="35">
        <v>0</v>
      </c>
      <c r="N685" s="72">
        <v>3135.81</v>
      </c>
      <c r="O685" s="113"/>
      <c r="P685" s="114"/>
      <c r="Q685" s="112"/>
    </row>
    <row r="686" spans="1:17" ht="47.25">
      <c r="A686" s="113"/>
      <c r="B686" s="128"/>
      <c r="C686" s="127"/>
      <c r="D686" s="156"/>
      <c r="E686" s="4"/>
      <c r="F686" s="4"/>
      <c r="G686" s="4"/>
      <c r="H686" s="61">
        <f t="shared" si="179"/>
        <v>0</v>
      </c>
      <c r="I686" s="101" t="s">
        <v>32</v>
      </c>
      <c r="J686" s="71">
        <f t="shared" si="185"/>
        <v>0</v>
      </c>
      <c r="K686" s="35"/>
      <c r="L686" s="35"/>
      <c r="M686" s="35"/>
      <c r="N686" s="72"/>
      <c r="O686" s="113"/>
      <c r="P686" s="114"/>
      <c r="Q686" s="112"/>
    </row>
    <row r="687" spans="1:17" ht="47.25">
      <c r="A687" s="113"/>
      <c r="B687" s="128"/>
      <c r="C687" s="127"/>
      <c r="D687" s="156"/>
      <c r="E687" s="4"/>
      <c r="F687" s="4"/>
      <c r="G687" s="4"/>
      <c r="H687" s="61">
        <f t="shared" si="179"/>
        <v>0</v>
      </c>
      <c r="I687" s="101" t="s">
        <v>29</v>
      </c>
      <c r="J687" s="71">
        <f t="shared" si="185"/>
        <v>12300</v>
      </c>
      <c r="K687" s="35">
        <v>0</v>
      </c>
      <c r="L687" s="35">
        <v>0</v>
      </c>
      <c r="M687" s="35">
        <v>0</v>
      </c>
      <c r="N687" s="72">
        <v>12300</v>
      </c>
      <c r="O687" s="113"/>
      <c r="P687" s="114"/>
      <c r="Q687" s="112"/>
    </row>
    <row r="688" spans="1:17" ht="15.75" customHeight="1">
      <c r="A688" s="113"/>
      <c r="B688" s="128"/>
      <c r="C688" s="127"/>
      <c r="D688" s="156"/>
      <c r="E688" s="4"/>
      <c r="F688" s="4"/>
      <c r="G688" s="4"/>
      <c r="H688" s="61">
        <f t="shared" si="179"/>
        <v>0</v>
      </c>
      <c r="I688" s="101" t="s">
        <v>30</v>
      </c>
      <c r="J688" s="71">
        <f t="shared" si="185"/>
        <v>0</v>
      </c>
      <c r="K688" s="35"/>
      <c r="L688" s="35"/>
      <c r="M688" s="35"/>
      <c r="N688" s="72"/>
      <c r="O688" s="113"/>
      <c r="P688" s="114"/>
      <c r="Q688" s="112"/>
    </row>
    <row r="689" spans="1:18" ht="15.75" customHeight="1">
      <c r="A689" s="113"/>
      <c r="B689" s="128"/>
      <c r="C689" s="127"/>
      <c r="D689" s="156"/>
      <c r="E689" s="4"/>
      <c r="F689" s="4"/>
      <c r="G689" s="4"/>
      <c r="H689" s="61">
        <f t="shared" si="179"/>
        <v>0</v>
      </c>
      <c r="I689" s="101" t="s">
        <v>31</v>
      </c>
      <c r="J689" s="71">
        <f t="shared" si="185"/>
        <v>53313.25</v>
      </c>
      <c r="K689" s="35"/>
      <c r="L689" s="35">
        <v>53313.25</v>
      </c>
      <c r="M689" s="35"/>
      <c r="N689" s="72"/>
      <c r="O689" s="113"/>
      <c r="P689" s="114"/>
      <c r="Q689" s="112"/>
    </row>
    <row r="690" spans="1:18">
      <c r="A690" s="113" t="s">
        <v>208</v>
      </c>
      <c r="B690" s="128">
        <v>40909</v>
      </c>
      <c r="C690" s="127">
        <v>41274</v>
      </c>
      <c r="D690" s="156" t="s">
        <v>107</v>
      </c>
      <c r="E690" s="18">
        <f>SUM(E691:E694,E697:E698)</f>
        <v>0</v>
      </c>
      <c r="F690" s="18">
        <f t="shared" ref="F690:G690" si="192">SUM(F691:F694,F697:F698)</f>
        <v>58750</v>
      </c>
      <c r="G690" s="18">
        <f t="shared" si="192"/>
        <v>0</v>
      </c>
      <c r="H690" s="89">
        <f t="shared" si="179"/>
        <v>58750</v>
      </c>
      <c r="I690" s="102" t="s">
        <v>26</v>
      </c>
      <c r="J690" s="54">
        <f t="shared" si="185"/>
        <v>42915.199999999997</v>
      </c>
      <c r="K690" s="18">
        <f>SUM(K697:K698,K691:K694)</f>
        <v>0</v>
      </c>
      <c r="L690" s="18">
        <f t="shared" ref="L690:N690" si="193">SUM(L697:L698,L691:L694)</f>
        <v>19043.43</v>
      </c>
      <c r="M690" s="18">
        <f t="shared" si="193"/>
        <v>21012.41</v>
      </c>
      <c r="N690" s="56">
        <f t="shared" si="193"/>
        <v>2859.36</v>
      </c>
      <c r="O690" s="113" t="s">
        <v>205</v>
      </c>
      <c r="P690" s="114" t="s">
        <v>204</v>
      </c>
      <c r="Q690" s="112">
        <v>581</v>
      </c>
    </row>
    <row r="691" spans="1:18" ht="15.75" customHeight="1">
      <c r="A691" s="113"/>
      <c r="B691" s="128"/>
      <c r="C691" s="127"/>
      <c r="D691" s="156"/>
      <c r="E691" s="4">
        <v>0</v>
      </c>
      <c r="F691" s="4"/>
      <c r="G691" s="4"/>
      <c r="H691" s="61">
        <f t="shared" si="179"/>
        <v>0</v>
      </c>
      <c r="I691" s="101" t="s">
        <v>27</v>
      </c>
      <c r="J691" s="71">
        <f t="shared" si="185"/>
        <v>0</v>
      </c>
      <c r="K691" s="35"/>
      <c r="L691" s="35"/>
      <c r="M691" s="35"/>
      <c r="N691" s="72"/>
      <c r="O691" s="113"/>
      <c r="P691" s="114"/>
      <c r="Q691" s="112"/>
    </row>
    <row r="692" spans="1:18" ht="31.5">
      <c r="A692" s="113"/>
      <c r="B692" s="128"/>
      <c r="C692" s="127"/>
      <c r="D692" s="156"/>
      <c r="E692" s="4"/>
      <c r="F692" s="4"/>
      <c r="G692" s="4"/>
      <c r="H692" s="61">
        <f t="shared" si="179"/>
        <v>0</v>
      </c>
      <c r="I692" s="101" t="s">
        <v>28</v>
      </c>
      <c r="J692" s="71">
        <f t="shared" si="185"/>
        <v>1259.22</v>
      </c>
      <c r="K692" s="35"/>
      <c r="L692" s="35"/>
      <c r="M692" s="35"/>
      <c r="N692" s="72">
        <v>1259.22</v>
      </c>
      <c r="O692" s="113"/>
      <c r="P692" s="114"/>
      <c r="Q692" s="112"/>
    </row>
    <row r="693" spans="1:18" ht="47.25">
      <c r="A693" s="113"/>
      <c r="B693" s="128"/>
      <c r="C693" s="127"/>
      <c r="D693" s="156"/>
      <c r="E693" s="4"/>
      <c r="F693" s="4"/>
      <c r="G693" s="4"/>
      <c r="H693" s="61">
        <f t="shared" si="179"/>
        <v>0</v>
      </c>
      <c r="I693" s="101" t="s">
        <v>32</v>
      </c>
      <c r="J693" s="71">
        <f t="shared" si="185"/>
        <v>0</v>
      </c>
      <c r="K693" s="35"/>
      <c r="L693" s="35"/>
      <c r="M693" s="35"/>
      <c r="N693" s="72"/>
      <c r="O693" s="113"/>
      <c r="P693" s="114"/>
      <c r="Q693" s="112"/>
    </row>
    <row r="694" spans="1:18" ht="31.5">
      <c r="A694" s="113"/>
      <c r="B694" s="128"/>
      <c r="C694" s="127"/>
      <c r="D694" s="156"/>
      <c r="E694" s="4"/>
      <c r="F694" s="4">
        <v>58750</v>
      </c>
      <c r="G694" s="4"/>
      <c r="H694" s="61">
        <f t="shared" si="179"/>
        <v>58750</v>
      </c>
      <c r="I694" s="95" t="s">
        <v>176</v>
      </c>
      <c r="J694" s="71">
        <f t="shared" si="185"/>
        <v>25255.98</v>
      </c>
      <c r="K694" s="35">
        <v>0</v>
      </c>
      <c r="L694" s="35">
        <v>2643.43</v>
      </c>
      <c r="M694" s="35">
        <v>21012.41</v>
      </c>
      <c r="N694" s="72">
        <v>1600.14</v>
      </c>
      <c r="O694" s="113"/>
      <c r="P694" s="114"/>
      <c r="Q694" s="112"/>
    </row>
    <row r="695" spans="1:18" s="5" customFormat="1" ht="47.25" customHeight="1">
      <c r="A695" s="113"/>
      <c r="B695" s="128"/>
      <c r="C695" s="127"/>
      <c r="D695" s="156"/>
      <c r="E695" s="4"/>
      <c r="F695" s="4">
        <v>47000</v>
      </c>
      <c r="G695" s="4"/>
      <c r="H695" s="61">
        <f t="shared" si="179"/>
        <v>47000</v>
      </c>
      <c r="I695" s="105" t="s">
        <v>175</v>
      </c>
      <c r="J695" s="71">
        <f t="shared" si="185"/>
        <v>0</v>
      </c>
      <c r="K695" s="35"/>
      <c r="L695" s="35"/>
      <c r="M695" s="35"/>
      <c r="N695" s="72"/>
      <c r="O695" s="113"/>
      <c r="P695" s="114"/>
      <c r="Q695" s="112"/>
      <c r="R695" s="13"/>
    </row>
    <row r="696" spans="1:18" s="5" customFormat="1" ht="15.75" customHeight="1">
      <c r="A696" s="113"/>
      <c r="B696" s="128"/>
      <c r="C696" s="127"/>
      <c r="D696" s="156"/>
      <c r="E696" s="4"/>
      <c r="F696" s="4">
        <v>11750</v>
      </c>
      <c r="G696" s="4"/>
      <c r="H696" s="61">
        <f t="shared" si="179"/>
        <v>11750</v>
      </c>
      <c r="I696" s="104" t="s">
        <v>60</v>
      </c>
      <c r="J696" s="71">
        <f t="shared" si="185"/>
        <v>0</v>
      </c>
      <c r="K696" s="35"/>
      <c r="L696" s="35"/>
      <c r="M696" s="35"/>
      <c r="N696" s="72"/>
      <c r="O696" s="113"/>
      <c r="P696" s="114"/>
      <c r="Q696" s="112"/>
      <c r="R696" s="13"/>
    </row>
    <row r="697" spans="1:18" ht="15.75" customHeight="1">
      <c r="A697" s="113"/>
      <c r="B697" s="128"/>
      <c r="C697" s="127"/>
      <c r="D697" s="156"/>
      <c r="E697" s="4"/>
      <c r="F697" s="4"/>
      <c r="G697" s="4"/>
      <c r="H697" s="61">
        <f t="shared" si="179"/>
        <v>0</v>
      </c>
      <c r="I697" s="101" t="s">
        <v>30</v>
      </c>
      <c r="J697" s="71">
        <f t="shared" si="185"/>
        <v>0</v>
      </c>
      <c r="K697" s="35"/>
      <c r="L697" s="35"/>
      <c r="M697" s="35"/>
      <c r="N697" s="72"/>
      <c r="O697" s="113"/>
      <c r="P697" s="114"/>
      <c r="Q697" s="112"/>
    </row>
    <row r="698" spans="1:18" ht="15.75" customHeight="1">
      <c r="A698" s="113"/>
      <c r="B698" s="128"/>
      <c r="C698" s="127"/>
      <c r="D698" s="156"/>
      <c r="E698" s="4"/>
      <c r="F698" s="4"/>
      <c r="G698" s="4"/>
      <c r="H698" s="61">
        <f t="shared" si="179"/>
        <v>0</v>
      </c>
      <c r="I698" s="101" t="s">
        <v>31</v>
      </c>
      <c r="J698" s="71">
        <f t="shared" si="185"/>
        <v>16400</v>
      </c>
      <c r="K698" s="35">
        <v>0</v>
      </c>
      <c r="L698" s="35">
        <v>16400</v>
      </c>
      <c r="M698" s="35">
        <v>0</v>
      </c>
      <c r="N698" s="72">
        <v>0</v>
      </c>
      <c r="O698" s="113"/>
      <c r="P698" s="114"/>
      <c r="Q698" s="112"/>
    </row>
    <row r="699" spans="1:18">
      <c r="A699" s="113" t="s">
        <v>174</v>
      </c>
      <c r="B699" s="128">
        <v>40909</v>
      </c>
      <c r="C699" s="127">
        <v>41639</v>
      </c>
      <c r="D699" s="156" t="s">
        <v>199</v>
      </c>
      <c r="E699" s="18">
        <f>SUM(E700:E705)</f>
        <v>0</v>
      </c>
      <c r="F699" s="18">
        <f t="shared" ref="F699:G699" si="194">SUM(F700:F705)</f>
        <v>103680</v>
      </c>
      <c r="G699" s="18">
        <f t="shared" si="194"/>
        <v>38600</v>
      </c>
      <c r="H699" s="89">
        <f t="shared" si="179"/>
        <v>142280</v>
      </c>
      <c r="I699" s="102" t="s">
        <v>26</v>
      </c>
      <c r="J699" s="54">
        <f t="shared" si="185"/>
        <v>4572.6399999999994</v>
      </c>
      <c r="K699" s="18">
        <f>SUM(K700:K705)</f>
        <v>0</v>
      </c>
      <c r="L699" s="18">
        <f t="shared" ref="L699:N699" si="195">SUM(L700:L705)</f>
        <v>2077.4899999999998</v>
      </c>
      <c r="M699" s="18">
        <f t="shared" si="195"/>
        <v>66.55</v>
      </c>
      <c r="N699" s="56">
        <f t="shared" si="195"/>
        <v>2428.6</v>
      </c>
      <c r="O699" s="113"/>
      <c r="P699" s="114"/>
      <c r="Q699" s="112"/>
    </row>
    <row r="700" spans="1:18" ht="15.75" customHeight="1">
      <c r="A700" s="113"/>
      <c r="B700" s="128"/>
      <c r="C700" s="127"/>
      <c r="D700" s="156"/>
      <c r="E700" s="4"/>
      <c r="F700" s="4">
        <v>103680</v>
      </c>
      <c r="G700" s="4">
        <v>38600</v>
      </c>
      <c r="H700" s="61">
        <f t="shared" si="179"/>
        <v>142280</v>
      </c>
      <c r="I700" s="101" t="s">
        <v>27</v>
      </c>
      <c r="J700" s="71">
        <f t="shared" si="185"/>
        <v>2790.91</v>
      </c>
      <c r="K700" s="35">
        <v>0</v>
      </c>
      <c r="L700" s="35">
        <v>397.49</v>
      </c>
      <c r="M700" s="35">
        <v>0</v>
      </c>
      <c r="N700" s="72">
        <v>2393.42</v>
      </c>
      <c r="O700" s="113"/>
      <c r="P700" s="114"/>
      <c r="Q700" s="112"/>
    </row>
    <row r="701" spans="1:18" ht="31.5">
      <c r="A701" s="113"/>
      <c r="B701" s="128"/>
      <c r="C701" s="127"/>
      <c r="D701" s="156"/>
      <c r="E701" s="4"/>
      <c r="F701" s="4"/>
      <c r="G701" s="4"/>
      <c r="H701" s="61">
        <f t="shared" si="179"/>
        <v>0</v>
      </c>
      <c r="I701" s="101" t="s">
        <v>28</v>
      </c>
      <c r="J701" s="71">
        <f t="shared" si="185"/>
        <v>101.72999999999999</v>
      </c>
      <c r="K701" s="35">
        <v>0</v>
      </c>
      <c r="L701" s="35">
        <v>0</v>
      </c>
      <c r="M701" s="35">
        <v>66.55</v>
      </c>
      <c r="N701" s="72">
        <v>35.18</v>
      </c>
      <c r="O701" s="113"/>
      <c r="P701" s="114"/>
      <c r="Q701" s="112"/>
    </row>
    <row r="702" spans="1:18" ht="47.25">
      <c r="A702" s="113"/>
      <c r="B702" s="128"/>
      <c r="C702" s="127"/>
      <c r="D702" s="156"/>
      <c r="E702" s="4"/>
      <c r="F702" s="4"/>
      <c r="G702" s="4"/>
      <c r="H702" s="61">
        <f t="shared" si="179"/>
        <v>0</v>
      </c>
      <c r="I702" s="101" t="s">
        <v>32</v>
      </c>
      <c r="J702" s="71">
        <f t="shared" si="185"/>
        <v>0</v>
      </c>
      <c r="K702" s="35"/>
      <c r="L702" s="35"/>
      <c r="M702" s="35"/>
      <c r="N702" s="72"/>
      <c r="O702" s="113"/>
      <c r="P702" s="114"/>
      <c r="Q702" s="112"/>
    </row>
    <row r="703" spans="1:18" ht="47.25">
      <c r="A703" s="113"/>
      <c r="B703" s="128"/>
      <c r="C703" s="127"/>
      <c r="D703" s="156"/>
      <c r="E703" s="4"/>
      <c r="F703" s="4"/>
      <c r="G703" s="4"/>
      <c r="H703" s="61">
        <f t="shared" si="179"/>
        <v>0</v>
      </c>
      <c r="I703" s="101" t="s">
        <v>29</v>
      </c>
      <c r="J703" s="71">
        <f t="shared" si="185"/>
        <v>0</v>
      </c>
      <c r="K703" s="35"/>
      <c r="L703" s="35"/>
      <c r="M703" s="35"/>
      <c r="N703" s="72"/>
      <c r="O703" s="113"/>
      <c r="P703" s="114"/>
      <c r="Q703" s="112"/>
    </row>
    <row r="704" spans="1:18" ht="15.75" customHeight="1">
      <c r="A704" s="113"/>
      <c r="B704" s="128"/>
      <c r="C704" s="127"/>
      <c r="D704" s="156"/>
      <c r="E704" s="4"/>
      <c r="F704" s="4"/>
      <c r="G704" s="4"/>
      <c r="H704" s="61">
        <f t="shared" si="179"/>
        <v>0</v>
      </c>
      <c r="I704" s="101" t="s">
        <v>30</v>
      </c>
      <c r="J704" s="71">
        <f t="shared" si="185"/>
        <v>0</v>
      </c>
      <c r="K704" s="35"/>
      <c r="L704" s="35"/>
      <c r="M704" s="35"/>
      <c r="N704" s="72"/>
      <c r="O704" s="113"/>
      <c r="P704" s="114"/>
      <c r="Q704" s="112"/>
    </row>
    <row r="705" spans="1:17" ht="15.75" customHeight="1">
      <c r="A705" s="113"/>
      <c r="B705" s="128"/>
      <c r="C705" s="127"/>
      <c r="D705" s="156"/>
      <c r="E705" s="4"/>
      <c r="F705" s="4"/>
      <c r="G705" s="4"/>
      <c r="H705" s="61">
        <f t="shared" si="179"/>
        <v>0</v>
      </c>
      <c r="I705" s="101" t="s">
        <v>31</v>
      </c>
      <c r="J705" s="71">
        <f t="shared" si="185"/>
        <v>1680</v>
      </c>
      <c r="K705" s="35">
        <v>0</v>
      </c>
      <c r="L705" s="35">
        <v>1680</v>
      </c>
      <c r="M705" s="35">
        <v>0</v>
      </c>
      <c r="N705" s="72">
        <v>0</v>
      </c>
      <c r="O705" s="113"/>
      <c r="P705" s="114"/>
      <c r="Q705" s="112"/>
    </row>
    <row r="706" spans="1:17">
      <c r="A706" s="113" t="s">
        <v>174</v>
      </c>
      <c r="B706" s="128">
        <v>40909</v>
      </c>
      <c r="C706" s="127">
        <v>41639</v>
      </c>
      <c r="D706" s="156" t="s">
        <v>108</v>
      </c>
      <c r="E706" s="18">
        <f>SUM(E707:E712)</f>
        <v>0</v>
      </c>
      <c r="F706" s="18">
        <f t="shared" ref="F706:G706" si="196">SUM(F707:F712)</f>
        <v>205300</v>
      </c>
      <c r="G706" s="18">
        <f t="shared" si="196"/>
        <v>0</v>
      </c>
      <c r="H706" s="89">
        <f t="shared" si="179"/>
        <v>205300</v>
      </c>
      <c r="I706" s="102" t="s">
        <v>26</v>
      </c>
      <c r="J706" s="54">
        <f t="shared" si="185"/>
        <v>182229.33000000002</v>
      </c>
      <c r="K706" s="18">
        <f>SUM(K707:K712)</f>
        <v>7991.71</v>
      </c>
      <c r="L706" s="18">
        <f t="shared" ref="L706:N706" si="197">SUM(L707:L712)</f>
        <v>61301.32</v>
      </c>
      <c r="M706" s="18">
        <f t="shared" si="197"/>
        <v>100072.67</v>
      </c>
      <c r="N706" s="56">
        <f t="shared" si="197"/>
        <v>12863.630000000001</v>
      </c>
      <c r="O706" s="113" t="s">
        <v>205</v>
      </c>
      <c r="P706" s="114" t="s">
        <v>204</v>
      </c>
      <c r="Q706" s="112">
        <v>1130</v>
      </c>
    </row>
    <row r="707" spans="1:17" ht="15.75" customHeight="1">
      <c r="A707" s="113"/>
      <c r="B707" s="128"/>
      <c r="C707" s="127"/>
      <c r="D707" s="156"/>
      <c r="E707" s="4"/>
      <c r="F707" s="4">
        <v>155054</v>
      </c>
      <c r="G707" s="4"/>
      <c r="H707" s="61">
        <f t="shared" si="179"/>
        <v>155054</v>
      </c>
      <c r="I707" s="101" t="s">
        <v>27</v>
      </c>
      <c r="J707" s="71">
        <f t="shared" si="185"/>
        <v>110798.95</v>
      </c>
      <c r="K707" s="35">
        <v>2790.2</v>
      </c>
      <c r="L707" s="35">
        <v>565.32000000000005</v>
      </c>
      <c r="M707" s="35">
        <v>100072.67</v>
      </c>
      <c r="N707" s="72">
        <v>7370.76</v>
      </c>
      <c r="O707" s="113"/>
      <c r="P707" s="114"/>
      <c r="Q707" s="112"/>
    </row>
    <row r="708" spans="1:17" ht="31.5">
      <c r="A708" s="113"/>
      <c r="B708" s="128"/>
      <c r="C708" s="127"/>
      <c r="D708" s="156"/>
      <c r="E708" s="4"/>
      <c r="F708" s="4"/>
      <c r="G708" s="4"/>
      <c r="H708" s="61">
        <f t="shared" si="179"/>
        <v>0</v>
      </c>
      <c r="I708" s="101" t="s">
        <v>28</v>
      </c>
      <c r="J708" s="71">
        <f t="shared" si="185"/>
        <v>3789.87</v>
      </c>
      <c r="K708" s="35">
        <v>0</v>
      </c>
      <c r="L708" s="35">
        <v>0</v>
      </c>
      <c r="M708" s="35">
        <v>0</v>
      </c>
      <c r="N708" s="72">
        <v>3789.87</v>
      </c>
      <c r="O708" s="113"/>
      <c r="P708" s="114"/>
      <c r="Q708" s="112"/>
    </row>
    <row r="709" spans="1:17" ht="47.25">
      <c r="A709" s="113"/>
      <c r="B709" s="128"/>
      <c r="C709" s="127"/>
      <c r="D709" s="156"/>
      <c r="E709" s="4"/>
      <c r="F709" s="4"/>
      <c r="G709" s="4"/>
      <c r="H709" s="61">
        <f t="shared" si="179"/>
        <v>0</v>
      </c>
      <c r="I709" s="101" t="s">
        <v>32</v>
      </c>
      <c r="J709" s="71">
        <f t="shared" si="185"/>
        <v>0</v>
      </c>
      <c r="K709" s="35"/>
      <c r="L709" s="35"/>
      <c r="M709" s="35"/>
      <c r="N709" s="72"/>
      <c r="O709" s="113"/>
      <c r="P709" s="114"/>
      <c r="Q709" s="112"/>
    </row>
    <row r="710" spans="1:17" ht="47.25">
      <c r="A710" s="113"/>
      <c r="B710" s="128"/>
      <c r="C710" s="127"/>
      <c r="D710" s="156"/>
      <c r="E710" s="4"/>
      <c r="F710" s="4"/>
      <c r="G710" s="4"/>
      <c r="H710" s="61">
        <f t="shared" si="179"/>
        <v>0</v>
      </c>
      <c r="I710" s="101" t="s">
        <v>29</v>
      </c>
      <c r="J710" s="71">
        <f t="shared" si="185"/>
        <v>9694.7099999999991</v>
      </c>
      <c r="K710" s="35">
        <v>0</v>
      </c>
      <c r="L710" s="35">
        <v>7991.71</v>
      </c>
      <c r="M710" s="35">
        <v>0</v>
      </c>
      <c r="N710" s="72">
        <v>1703</v>
      </c>
      <c r="O710" s="113"/>
      <c r="P710" s="114"/>
      <c r="Q710" s="112"/>
    </row>
    <row r="711" spans="1:17" ht="15.75" customHeight="1">
      <c r="A711" s="113"/>
      <c r="B711" s="128"/>
      <c r="C711" s="127"/>
      <c r="D711" s="156"/>
      <c r="E711" s="4"/>
      <c r="F711" s="4"/>
      <c r="G711" s="4"/>
      <c r="H711" s="61">
        <f t="shared" ref="H711:H774" si="198">E711+F711+G711</f>
        <v>0</v>
      </c>
      <c r="I711" s="101" t="s">
        <v>30</v>
      </c>
      <c r="J711" s="71">
        <f t="shared" si="185"/>
        <v>0</v>
      </c>
      <c r="K711" s="35"/>
      <c r="L711" s="35"/>
      <c r="M711" s="35"/>
      <c r="N711" s="72"/>
      <c r="O711" s="113"/>
      <c r="P711" s="114"/>
      <c r="Q711" s="112"/>
    </row>
    <row r="712" spans="1:17" ht="15.75" customHeight="1">
      <c r="A712" s="113"/>
      <c r="B712" s="128"/>
      <c r="C712" s="127"/>
      <c r="D712" s="156"/>
      <c r="E712" s="4"/>
      <c r="F712" s="4">
        <v>50246</v>
      </c>
      <c r="G712" s="4"/>
      <c r="H712" s="61">
        <f t="shared" si="198"/>
        <v>50246</v>
      </c>
      <c r="I712" s="101" t="s">
        <v>31</v>
      </c>
      <c r="J712" s="71">
        <f t="shared" si="185"/>
        <v>57945.8</v>
      </c>
      <c r="K712" s="35">
        <v>5201.51</v>
      </c>
      <c r="L712" s="35">
        <v>52744.29</v>
      </c>
      <c r="M712" s="35">
        <v>0</v>
      </c>
      <c r="N712" s="72">
        <v>0</v>
      </c>
      <c r="O712" s="113"/>
      <c r="P712" s="114"/>
      <c r="Q712" s="112"/>
    </row>
    <row r="713" spans="1:17">
      <c r="A713" s="113" t="s">
        <v>210</v>
      </c>
      <c r="B713" s="128">
        <v>40909</v>
      </c>
      <c r="C713" s="127">
        <v>41274</v>
      </c>
      <c r="D713" s="156" t="s">
        <v>200</v>
      </c>
      <c r="E713" s="18">
        <f>SUM(E714:E719)</f>
        <v>0</v>
      </c>
      <c r="F713" s="18">
        <f t="shared" ref="F713:G713" si="199">SUM(F714:F719)</f>
        <v>157270</v>
      </c>
      <c r="G713" s="18">
        <f t="shared" si="199"/>
        <v>0</v>
      </c>
      <c r="H713" s="89">
        <f t="shared" si="198"/>
        <v>157270</v>
      </c>
      <c r="I713" s="102" t="s">
        <v>26</v>
      </c>
      <c r="J713" s="54">
        <f t="shared" si="185"/>
        <v>115750.69</v>
      </c>
      <c r="K713" s="18">
        <f>SUM(K714:K719)</f>
        <v>5191.8999999999996</v>
      </c>
      <c r="L713" s="18">
        <f t="shared" ref="L713:N713" si="200">SUM(L714:L719)</f>
        <v>72205.27</v>
      </c>
      <c r="M713" s="18">
        <f t="shared" si="200"/>
        <v>19887.03</v>
      </c>
      <c r="N713" s="56">
        <f t="shared" si="200"/>
        <v>18466.490000000002</v>
      </c>
      <c r="O713" s="113"/>
      <c r="P713" s="114"/>
      <c r="Q713" s="112"/>
    </row>
    <row r="714" spans="1:17" ht="15.75" customHeight="1">
      <c r="A714" s="113"/>
      <c r="B714" s="128"/>
      <c r="C714" s="127"/>
      <c r="D714" s="156"/>
      <c r="E714" s="4"/>
      <c r="F714" s="4">
        <v>157270</v>
      </c>
      <c r="G714" s="4"/>
      <c r="H714" s="61">
        <f t="shared" si="198"/>
        <v>157270</v>
      </c>
      <c r="I714" s="101" t="s">
        <v>27</v>
      </c>
      <c r="J714" s="71">
        <f t="shared" si="185"/>
        <v>46705.229999999996</v>
      </c>
      <c r="K714" s="35">
        <v>0</v>
      </c>
      <c r="L714" s="35">
        <v>8351.7099999999991</v>
      </c>
      <c r="M714" s="35">
        <v>19887.03</v>
      </c>
      <c r="N714" s="72">
        <v>18466.490000000002</v>
      </c>
      <c r="O714" s="113"/>
      <c r="P714" s="114"/>
      <c r="Q714" s="112"/>
    </row>
    <row r="715" spans="1:17" ht="31.5">
      <c r="A715" s="113"/>
      <c r="B715" s="128"/>
      <c r="C715" s="127"/>
      <c r="D715" s="156"/>
      <c r="E715" s="4"/>
      <c r="F715" s="4"/>
      <c r="G715" s="4"/>
      <c r="H715" s="61">
        <f t="shared" si="198"/>
        <v>0</v>
      </c>
      <c r="I715" s="101" t="s">
        <v>28</v>
      </c>
      <c r="J715" s="71">
        <f t="shared" si="185"/>
        <v>5913.4599999999991</v>
      </c>
      <c r="K715" s="35">
        <v>5191.8999999999996</v>
      </c>
      <c r="L715" s="35">
        <v>721.56</v>
      </c>
      <c r="M715" s="35">
        <v>0</v>
      </c>
      <c r="N715" s="72">
        <v>0</v>
      </c>
      <c r="O715" s="113"/>
      <c r="P715" s="114"/>
      <c r="Q715" s="112"/>
    </row>
    <row r="716" spans="1:17" ht="47.25">
      <c r="A716" s="113"/>
      <c r="B716" s="128"/>
      <c r="C716" s="127"/>
      <c r="D716" s="156"/>
      <c r="E716" s="4"/>
      <c r="F716" s="4"/>
      <c r="G716" s="4"/>
      <c r="H716" s="61">
        <f t="shared" si="198"/>
        <v>0</v>
      </c>
      <c r="I716" s="101" t="s">
        <v>32</v>
      </c>
      <c r="J716" s="71">
        <f t="shared" si="185"/>
        <v>0</v>
      </c>
      <c r="K716" s="35"/>
      <c r="L716" s="35"/>
      <c r="M716" s="35"/>
      <c r="N716" s="72"/>
      <c r="O716" s="113"/>
      <c r="P716" s="114"/>
      <c r="Q716" s="112"/>
    </row>
    <row r="717" spans="1:17" ht="47.25">
      <c r="A717" s="113"/>
      <c r="B717" s="128"/>
      <c r="C717" s="127"/>
      <c r="D717" s="156"/>
      <c r="E717" s="4"/>
      <c r="F717" s="4"/>
      <c r="G717" s="4"/>
      <c r="H717" s="61">
        <f t="shared" si="198"/>
        <v>0</v>
      </c>
      <c r="I717" s="101" t="s">
        <v>29</v>
      </c>
      <c r="J717" s="71">
        <f t="shared" si="185"/>
        <v>0</v>
      </c>
      <c r="K717" s="35"/>
      <c r="L717" s="35"/>
      <c r="M717" s="35"/>
      <c r="N717" s="72"/>
      <c r="O717" s="113"/>
      <c r="P717" s="114"/>
      <c r="Q717" s="112"/>
    </row>
    <row r="718" spans="1:17" ht="15.75" customHeight="1">
      <c r="A718" s="113"/>
      <c r="B718" s="128"/>
      <c r="C718" s="127"/>
      <c r="D718" s="156"/>
      <c r="E718" s="4"/>
      <c r="F718" s="4"/>
      <c r="G718" s="4"/>
      <c r="H718" s="61">
        <f t="shared" si="198"/>
        <v>0</v>
      </c>
      <c r="I718" s="101" t="s">
        <v>30</v>
      </c>
      <c r="J718" s="71">
        <f t="shared" si="185"/>
        <v>0</v>
      </c>
      <c r="K718" s="35"/>
      <c r="L718" s="35"/>
      <c r="M718" s="35"/>
      <c r="N718" s="72"/>
      <c r="O718" s="113"/>
      <c r="P718" s="114"/>
      <c r="Q718" s="112"/>
    </row>
    <row r="719" spans="1:17" ht="15.75" customHeight="1">
      <c r="A719" s="113"/>
      <c r="B719" s="128"/>
      <c r="C719" s="127"/>
      <c r="D719" s="156"/>
      <c r="E719" s="4"/>
      <c r="F719" s="4"/>
      <c r="G719" s="4"/>
      <c r="H719" s="61">
        <f t="shared" si="198"/>
        <v>0</v>
      </c>
      <c r="I719" s="101" t="s">
        <v>31</v>
      </c>
      <c r="J719" s="71">
        <f t="shared" si="185"/>
        <v>63132</v>
      </c>
      <c r="K719" s="35">
        <v>0</v>
      </c>
      <c r="L719" s="35">
        <v>63132</v>
      </c>
      <c r="M719" s="35">
        <v>0</v>
      </c>
      <c r="N719" s="72">
        <v>0</v>
      </c>
      <c r="O719" s="113"/>
      <c r="P719" s="114"/>
      <c r="Q719" s="112"/>
    </row>
    <row r="720" spans="1:17">
      <c r="A720" s="113" t="s">
        <v>210</v>
      </c>
      <c r="B720" s="128">
        <v>40909</v>
      </c>
      <c r="C720" s="127">
        <v>41639</v>
      </c>
      <c r="D720" s="156" t="s">
        <v>109</v>
      </c>
      <c r="E720" s="18">
        <f>SUM(E721:E726)</f>
        <v>0</v>
      </c>
      <c r="F720" s="18">
        <f t="shared" ref="F720:G720" si="201">SUM(F721:F726)</f>
        <v>74769</v>
      </c>
      <c r="G720" s="18">
        <f t="shared" si="201"/>
        <v>14980</v>
      </c>
      <c r="H720" s="89">
        <f t="shared" si="198"/>
        <v>89749</v>
      </c>
      <c r="I720" s="102" t="s">
        <v>26</v>
      </c>
      <c r="J720" s="54">
        <f t="shared" si="185"/>
        <v>24088.77</v>
      </c>
      <c r="K720" s="18">
        <f>SUM(K721:K726)</f>
        <v>0</v>
      </c>
      <c r="L720" s="18">
        <f t="shared" ref="L720:N720" si="202">SUM(L721:L726)</f>
        <v>3064.46</v>
      </c>
      <c r="M720" s="18">
        <f t="shared" si="202"/>
        <v>4562.79</v>
      </c>
      <c r="N720" s="56">
        <f t="shared" si="202"/>
        <v>16461.52</v>
      </c>
      <c r="O720" s="113"/>
      <c r="P720" s="114"/>
      <c r="Q720" s="112"/>
    </row>
    <row r="721" spans="1:17" ht="15.75" customHeight="1">
      <c r="A721" s="113"/>
      <c r="B721" s="128"/>
      <c r="C721" s="127"/>
      <c r="D721" s="156"/>
      <c r="E721" s="4"/>
      <c r="F721" s="4">
        <v>74769</v>
      </c>
      <c r="G721" s="4">
        <v>14980</v>
      </c>
      <c r="H721" s="61">
        <f t="shared" si="198"/>
        <v>89749</v>
      </c>
      <c r="I721" s="101" t="s">
        <v>27</v>
      </c>
      <c r="J721" s="71">
        <f t="shared" si="185"/>
        <v>21229.29</v>
      </c>
      <c r="K721" s="35">
        <v>0</v>
      </c>
      <c r="L721" s="35">
        <v>369</v>
      </c>
      <c r="M721" s="35">
        <v>4562.79</v>
      </c>
      <c r="N721" s="72">
        <v>16297.5</v>
      </c>
      <c r="O721" s="113"/>
      <c r="P721" s="114"/>
      <c r="Q721" s="112"/>
    </row>
    <row r="722" spans="1:17" ht="31.5">
      <c r="A722" s="113"/>
      <c r="B722" s="128"/>
      <c r="C722" s="127"/>
      <c r="D722" s="156"/>
      <c r="E722" s="4"/>
      <c r="F722" s="4"/>
      <c r="G722" s="4"/>
      <c r="H722" s="61">
        <f t="shared" si="198"/>
        <v>0</v>
      </c>
      <c r="I722" s="101" t="s">
        <v>28</v>
      </c>
      <c r="J722" s="71">
        <f t="shared" si="185"/>
        <v>164.02</v>
      </c>
      <c r="K722" s="35">
        <v>0</v>
      </c>
      <c r="L722" s="35">
        <v>0</v>
      </c>
      <c r="M722" s="35">
        <v>0</v>
      </c>
      <c r="N722" s="72">
        <v>164.02</v>
      </c>
      <c r="O722" s="113"/>
      <c r="P722" s="114"/>
      <c r="Q722" s="112"/>
    </row>
    <row r="723" spans="1:17" ht="47.25">
      <c r="A723" s="113"/>
      <c r="B723" s="128"/>
      <c r="C723" s="127"/>
      <c r="D723" s="156"/>
      <c r="E723" s="4"/>
      <c r="F723" s="4"/>
      <c r="G723" s="4"/>
      <c r="H723" s="61">
        <f t="shared" si="198"/>
        <v>0</v>
      </c>
      <c r="I723" s="101" t="s">
        <v>32</v>
      </c>
      <c r="J723" s="71">
        <f t="shared" si="185"/>
        <v>0</v>
      </c>
      <c r="K723" s="35"/>
      <c r="L723" s="35"/>
      <c r="M723" s="35"/>
      <c r="N723" s="72"/>
      <c r="O723" s="113"/>
      <c r="P723" s="114"/>
      <c r="Q723" s="112"/>
    </row>
    <row r="724" spans="1:17" ht="47.25">
      <c r="A724" s="113"/>
      <c r="B724" s="128"/>
      <c r="C724" s="127"/>
      <c r="D724" s="156"/>
      <c r="E724" s="4"/>
      <c r="F724" s="4"/>
      <c r="G724" s="4"/>
      <c r="H724" s="61">
        <f t="shared" si="198"/>
        <v>0</v>
      </c>
      <c r="I724" s="101" t="s">
        <v>29</v>
      </c>
      <c r="J724" s="71">
        <f t="shared" si="185"/>
        <v>0</v>
      </c>
      <c r="K724" s="35"/>
      <c r="L724" s="35"/>
      <c r="M724" s="35"/>
      <c r="N724" s="72"/>
      <c r="O724" s="113"/>
      <c r="P724" s="114"/>
      <c r="Q724" s="112"/>
    </row>
    <row r="725" spans="1:17">
      <c r="A725" s="113"/>
      <c r="B725" s="128"/>
      <c r="C725" s="127"/>
      <c r="D725" s="156"/>
      <c r="E725" s="4"/>
      <c r="F725" s="4"/>
      <c r="G725" s="4"/>
      <c r="H725" s="61">
        <f t="shared" si="198"/>
        <v>0</v>
      </c>
      <c r="I725" s="101" t="s">
        <v>30</v>
      </c>
      <c r="J725" s="71">
        <f t="shared" si="185"/>
        <v>0</v>
      </c>
      <c r="K725" s="35"/>
      <c r="L725" s="35"/>
      <c r="M725" s="35"/>
      <c r="N725" s="72"/>
      <c r="O725" s="113"/>
      <c r="P725" s="114"/>
      <c r="Q725" s="112"/>
    </row>
    <row r="726" spans="1:17" ht="15.75" customHeight="1">
      <c r="A726" s="113"/>
      <c r="B726" s="128"/>
      <c r="C726" s="127"/>
      <c r="D726" s="156"/>
      <c r="E726" s="4"/>
      <c r="F726" s="4"/>
      <c r="G726" s="4"/>
      <c r="H726" s="61">
        <f t="shared" si="198"/>
        <v>0</v>
      </c>
      <c r="I726" s="101" t="s">
        <v>31</v>
      </c>
      <c r="J726" s="71">
        <f t="shared" si="185"/>
        <v>2695.46</v>
      </c>
      <c r="K726" s="35">
        <v>0</v>
      </c>
      <c r="L726" s="35">
        <v>2695.46</v>
      </c>
      <c r="M726" s="35">
        <v>0</v>
      </c>
      <c r="N726" s="72">
        <v>0</v>
      </c>
      <c r="O726" s="113"/>
      <c r="P726" s="114"/>
      <c r="Q726" s="112"/>
    </row>
    <row r="727" spans="1:17">
      <c r="A727" s="113" t="s">
        <v>174</v>
      </c>
      <c r="B727" s="128">
        <v>40909</v>
      </c>
      <c r="C727" s="127">
        <v>41274</v>
      </c>
      <c r="D727" s="156" t="s">
        <v>110</v>
      </c>
      <c r="E727" s="18">
        <f>SUM(E728:E733)</f>
        <v>0</v>
      </c>
      <c r="F727" s="18">
        <f t="shared" ref="F727:G727" si="203">SUM(F728:F733)</f>
        <v>3000</v>
      </c>
      <c r="G727" s="18">
        <f t="shared" si="203"/>
        <v>0</v>
      </c>
      <c r="H727" s="89">
        <f t="shared" si="198"/>
        <v>3000</v>
      </c>
      <c r="I727" s="102" t="s">
        <v>26</v>
      </c>
      <c r="J727" s="54">
        <f t="shared" si="185"/>
        <v>4570.01</v>
      </c>
      <c r="K727" s="18">
        <f>SUM(K728:K733)</f>
        <v>0</v>
      </c>
      <c r="L727" s="18">
        <f t="shared" ref="L727:N727" si="204">SUM(L728:L733)</f>
        <v>1899.33</v>
      </c>
      <c r="M727" s="18">
        <f t="shared" si="204"/>
        <v>33.409999999999997</v>
      </c>
      <c r="N727" s="56">
        <f t="shared" si="204"/>
        <v>2637.27</v>
      </c>
      <c r="O727" s="113"/>
      <c r="P727" s="114"/>
      <c r="Q727" s="112"/>
    </row>
    <row r="728" spans="1:17" ht="15.75" customHeight="1">
      <c r="A728" s="113"/>
      <c r="B728" s="128"/>
      <c r="C728" s="127"/>
      <c r="D728" s="156"/>
      <c r="E728" s="4"/>
      <c r="F728" s="4">
        <v>3000</v>
      </c>
      <c r="G728" s="4"/>
      <c r="H728" s="61">
        <f t="shared" si="198"/>
        <v>3000</v>
      </c>
      <c r="I728" s="101" t="s">
        <v>27</v>
      </c>
      <c r="J728" s="71">
        <f t="shared" si="185"/>
        <v>2563.4</v>
      </c>
      <c r="K728" s="35">
        <v>0</v>
      </c>
      <c r="L728" s="35">
        <v>0</v>
      </c>
      <c r="M728" s="35">
        <v>0</v>
      </c>
      <c r="N728" s="72">
        <v>2563.4</v>
      </c>
      <c r="O728" s="113"/>
      <c r="P728" s="114"/>
      <c r="Q728" s="112"/>
    </row>
    <row r="729" spans="1:17" ht="31.5">
      <c r="A729" s="113"/>
      <c r="B729" s="128"/>
      <c r="C729" s="127"/>
      <c r="D729" s="156"/>
      <c r="E729" s="4"/>
      <c r="F729" s="4"/>
      <c r="G729" s="4"/>
      <c r="H729" s="61">
        <f t="shared" si="198"/>
        <v>0</v>
      </c>
      <c r="I729" s="101" t="s">
        <v>28</v>
      </c>
      <c r="J729" s="71">
        <f t="shared" si="185"/>
        <v>142.32</v>
      </c>
      <c r="K729" s="35">
        <v>0</v>
      </c>
      <c r="L729" s="35">
        <v>35.04</v>
      </c>
      <c r="M729" s="35">
        <v>33.409999999999997</v>
      </c>
      <c r="N729" s="72">
        <v>73.87</v>
      </c>
      <c r="O729" s="113"/>
      <c r="P729" s="114"/>
      <c r="Q729" s="112"/>
    </row>
    <row r="730" spans="1:17" ht="47.25">
      <c r="A730" s="113"/>
      <c r="B730" s="128"/>
      <c r="C730" s="127"/>
      <c r="D730" s="156"/>
      <c r="E730" s="4"/>
      <c r="F730" s="4"/>
      <c r="G730" s="4"/>
      <c r="H730" s="61">
        <f t="shared" si="198"/>
        <v>0</v>
      </c>
      <c r="I730" s="101" t="s">
        <v>32</v>
      </c>
      <c r="J730" s="71">
        <f t="shared" si="185"/>
        <v>0</v>
      </c>
      <c r="K730" s="35"/>
      <c r="L730" s="35"/>
      <c r="M730" s="35"/>
      <c r="N730" s="72"/>
      <c r="O730" s="113"/>
      <c r="P730" s="114"/>
      <c r="Q730" s="112"/>
    </row>
    <row r="731" spans="1:17" ht="47.25">
      <c r="A731" s="113"/>
      <c r="B731" s="128"/>
      <c r="C731" s="127"/>
      <c r="D731" s="156"/>
      <c r="E731" s="4"/>
      <c r="F731" s="4"/>
      <c r="G731" s="4"/>
      <c r="H731" s="61">
        <f t="shared" si="198"/>
        <v>0</v>
      </c>
      <c r="I731" s="101" t="s">
        <v>29</v>
      </c>
      <c r="J731" s="71">
        <f t="shared" ref="J731:J794" si="205">K731+L731+M731+N731</f>
        <v>0</v>
      </c>
      <c r="K731" s="35"/>
      <c r="L731" s="35"/>
      <c r="M731" s="35"/>
      <c r="N731" s="72"/>
      <c r="O731" s="113"/>
      <c r="P731" s="114"/>
      <c r="Q731" s="112"/>
    </row>
    <row r="732" spans="1:17" ht="15.75" customHeight="1">
      <c r="A732" s="113"/>
      <c r="B732" s="128"/>
      <c r="C732" s="127"/>
      <c r="D732" s="156"/>
      <c r="E732" s="4"/>
      <c r="F732" s="4"/>
      <c r="G732" s="4"/>
      <c r="H732" s="61">
        <f t="shared" si="198"/>
        <v>0</v>
      </c>
      <c r="I732" s="101" t="s">
        <v>30</v>
      </c>
      <c r="J732" s="71">
        <f t="shared" si="205"/>
        <v>0</v>
      </c>
      <c r="K732" s="35"/>
      <c r="L732" s="35"/>
      <c r="M732" s="35"/>
      <c r="N732" s="72"/>
      <c r="O732" s="113"/>
      <c r="P732" s="114"/>
      <c r="Q732" s="112"/>
    </row>
    <row r="733" spans="1:17" ht="15.75" customHeight="1">
      <c r="A733" s="113"/>
      <c r="B733" s="128"/>
      <c r="C733" s="127"/>
      <c r="D733" s="156"/>
      <c r="E733" s="4"/>
      <c r="F733" s="4"/>
      <c r="G733" s="4"/>
      <c r="H733" s="61">
        <f t="shared" si="198"/>
        <v>0</v>
      </c>
      <c r="I733" s="101" t="s">
        <v>31</v>
      </c>
      <c r="J733" s="71">
        <f t="shared" si="205"/>
        <v>1864.29</v>
      </c>
      <c r="K733" s="35"/>
      <c r="L733" s="35">
        <v>1864.29</v>
      </c>
      <c r="M733" s="35"/>
      <c r="N733" s="72"/>
      <c r="O733" s="113"/>
      <c r="P733" s="114"/>
      <c r="Q733" s="112"/>
    </row>
    <row r="734" spans="1:17">
      <c r="A734" s="113" t="s">
        <v>174</v>
      </c>
      <c r="B734" s="128">
        <v>40909</v>
      </c>
      <c r="C734" s="127">
        <v>41639</v>
      </c>
      <c r="D734" s="156" t="s">
        <v>157</v>
      </c>
      <c r="E734" s="18">
        <f>SUM(E735:E740)</f>
        <v>0</v>
      </c>
      <c r="F734" s="18">
        <f t="shared" ref="F734:G734" si="206">SUM(F735:F740)</f>
        <v>20000</v>
      </c>
      <c r="G734" s="18">
        <f t="shared" si="206"/>
        <v>23600</v>
      </c>
      <c r="H734" s="89">
        <f t="shared" si="198"/>
        <v>43600</v>
      </c>
      <c r="I734" s="102" t="s">
        <v>26</v>
      </c>
      <c r="J734" s="54">
        <f t="shared" si="205"/>
        <v>101.83</v>
      </c>
      <c r="K734" s="18">
        <f>SUM(K735:K740)</f>
        <v>0</v>
      </c>
      <c r="L734" s="18">
        <f t="shared" ref="L734:N734" si="207">SUM(L735:L740)</f>
        <v>99.44</v>
      </c>
      <c r="M734" s="18">
        <f t="shared" si="207"/>
        <v>2.39</v>
      </c>
      <c r="N734" s="56">
        <f t="shared" si="207"/>
        <v>0</v>
      </c>
      <c r="O734" s="113"/>
      <c r="P734" s="114"/>
      <c r="Q734" s="112"/>
    </row>
    <row r="735" spans="1:17" ht="15.75" customHeight="1">
      <c r="A735" s="113"/>
      <c r="B735" s="128"/>
      <c r="C735" s="127"/>
      <c r="D735" s="156"/>
      <c r="E735" s="4"/>
      <c r="F735" s="4">
        <v>20000</v>
      </c>
      <c r="G735" s="4">
        <v>23600</v>
      </c>
      <c r="H735" s="61">
        <f t="shared" si="198"/>
        <v>43600</v>
      </c>
      <c r="I735" s="101" t="s">
        <v>27</v>
      </c>
      <c r="J735" s="71">
        <f t="shared" si="205"/>
        <v>0</v>
      </c>
      <c r="K735" s="35"/>
      <c r="L735" s="35"/>
      <c r="M735" s="35"/>
      <c r="N735" s="72"/>
      <c r="O735" s="113"/>
      <c r="P735" s="114"/>
      <c r="Q735" s="112"/>
    </row>
    <row r="736" spans="1:17" ht="31.5">
      <c r="A736" s="113"/>
      <c r="B736" s="128"/>
      <c r="C736" s="127"/>
      <c r="D736" s="156"/>
      <c r="E736" s="4"/>
      <c r="F736" s="4"/>
      <c r="G736" s="4"/>
      <c r="H736" s="61">
        <f t="shared" si="198"/>
        <v>0</v>
      </c>
      <c r="I736" s="101" t="s">
        <v>28</v>
      </c>
      <c r="J736" s="71">
        <f t="shared" si="205"/>
        <v>101.83</v>
      </c>
      <c r="K736" s="35">
        <v>0</v>
      </c>
      <c r="L736" s="35">
        <v>99.44</v>
      </c>
      <c r="M736" s="35">
        <v>2.39</v>
      </c>
      <c r="N736" s="72">
        <v>0</v>
      </c>
      <c r="O736" s="113"/>
      <c r="P736" s="114"/>
      <c r="Q736" s="112"/>
    </row>
    <row r="737" spans="1:17" ht="47.25">
      <c r="A737" s="113"/>
      <c r="B737" s="128"/>
      <c r="C737" s="127"/>
      <c r="D737" s="156"/>
      <c r="E737" s="4"/>
      <c r="F737" s="4"/>
      <c r="G737" s="4"/>
      <c r="H737" s="61">
        <f t="shared" si="198"/>
        <v>0</v>
      </c>
      <c r="I737" s="101" t="s">
        <v>32</v>
      </c>
      <c r="J737" s="71">
        <f t="shared" si="205"/>
        <v>0</v>
      </c>
      <c r="K737" s="35"/>
      <c r="L737" s="35"/>
      <c r="M737" s="35"/>
      <c r="N737" s="72"/>
      <c r="O737" s="113"/>
      <c r="P737" s="114"/>
      <c r="Q737" s="112"/>
    </row>
    <row r="738" spans="1:17" ht="47.25">
      <c r="A738" s="113"/>
      <c r="B738" s="128"/>
      <c r="C738" s="127"/>
      <c r="D738" s="156"/>
      <c r="E738" s="4"/>
      <c r="F738" s="4"/>
      <c r="G738" s="4"/>
      <c r="H738" s="61">
        <f t="shared" si="198"/>
        <v>0</v>
      </c>
      <c r="I738" s="101" t="s">
        <v>29</v>
      </c>
      <c r="J738" s="71">
        <f t="shared" si="205"/>
        <v>0</v>
      </c>
      <c r="K738" s="35"/>
      <c r="L738" s="35"/>
      <c r="M738" s="35"/>
      <c r="N738" s="72"/>
      <c r="O738" s="113"/>
      <c r="P738" s="114"/>
      <c r="Q738" s="112"/>
    </row>
    <row r="739" spans="1:17" ht="15.75" customHeight="1">
      <c r="A739" s="113"/>
      <c r="B739" s="128"/>
      <c r="C739" s="127"/>
      <c r="D739" s="156"/>
      <c r="E739" s="4"/>
      <c r="F739" s="4"/>
      <c r="G739" s="4"/>
      <c r="H739" s="61">
        <f t="shared" si="198"/>
        <v>0</v>
      </c>
      <c r="I739" s="101" t="s">
        <v>30</v>
      </c>
      <c r="J739" s="71">
        <f t="shared" si="205"/>
        <v>0</v>
      </c>
      <c r="K739" s="35"/>
      <c r="L739" s="35"/>
      <c r="M739" s="35"/>
      <c r="N739" s="72"/>
      <c r="O739" s="113"/>
      <c r="P739" s="114"/>
      <c r="Q739" s="112"/>
    </row>
    <row r="740" spans="1:17" ht="15.75" customHeight="1">
      <c r="A740" s="113"/>
      <c r="B740" s="128"/>
      <c r="C740" s="127"/>
      <c r="D740" s="156"/>
      <c r="E740" s="4"/>
      <c r="F740" s="4"/>
      <c r="G740" s="4"/>
      <c r="H740" s="61">
        <f t="shared" si="198"/>
        <v>0</v>
      </c>
      <c r="I740" s="101" t="s">
        <v>31</v>
      </c>
      <c r="J740" s="71">
        <f t="shared" si="205"/>
        <v>0</v>
      </c>
      <c r="K740" s="35"/>
      <c r="L740" s="35"/>
      <c r="M740" s="35"/>
      <c r="N740" s="72"/>
      <c r="O740" s="113"/>
      <c r="P740" s="114"/>
      <c r="Q740" s="112"/>
    </row>
    <row r="741" spans="1:17">
      <c r="A741" s="113" t="s">
        <v>209</v>
      </c>
      <c r="B741" s="128">
        <v>40909</v>
      </c>
      <c r="C741" s="127">
        <v>41639</v>
      </c>
      <c r="D741" s="156" t="s">
        <v>201</v>
      </c>
      <c r="E741" s="18">
        <f>SUM(E742:E747)</f>
        <v>0</v>
      </c>
      <c r="F741" s="18">
        <f t="shared" ref="F741:G741" si="208">SUM(F742:F747)</f>
        <v>62800</v>
      </c>
      <c r="G741" s="18">
        <f t="shared" si="208"/>
        <v>25000</v>
      </c>
      <c r="H741" s="89">
        <f t="shared" si="198"/>
        <v>87800</v>
      </c>
      <c r="I741" s="102" t="s">
        <v>26</v>
      </c>
      <c r="J741" s="54">
        <f t="shared" si="205"/>
        <v>26142.620000000003</v>
      </c>
      <c r="K741" s="18">
        <f>SUM(K742:K747)</f>
        <v>12096.28</v>
      </c>
      <c r="L741" s="18">
        <f t="shared" ref="L741:O741" si="209">SUM(L742:L747)</f>
        <v>977.14</v>
      </c>
      <c r="M741" s="18">
        <f t="shared" si="209"/>
        <v>3236.37</v>
      </c>
      <c r="N741" s="56">
        <f t="shared" si="209"/>
        <v>9832.83</v>
      </c>
      <c r="O741" s="113">
        <f t="shared" si="209"/>
        <v>0</v>
      </c>
      <c r="P741" s="114"/>
      <c r="Q741" s="112"/>
    </row>
    <row r="742" spans="1:17">
      <c r="A742" s="113"/>
      <c r="B742" s="128"/>
      <c r="C742" s="127"/>
      <c r="D742" s="156"/>
      <c r="E742" s="4"/>
      <c r="F742" s="4">
        <v>62800</v>
      </c>
      <c r="G742" s="4">
        <v>25000</v>
      </c>
      <c r="H742" s="61">
        <f t="shared" si="198"/>
        <v>87800</v>
      </c>
      <c r="I742" s="101" t="s">
        <v>27</v>
      </c>
      <c r="J742" s="71">
        <f t="shared" si="205"/>
        <v>25878.32</v>
      </c>
      <c r="K742" s="35">
        <v>12096.28</v>
      </c>
      <c r="L742" s="35">
        <v>977.14</v>
      </c>
      <c r="M742" s="35">
        <v>3236.37</v>
      </c>
      <c r="N742" s="72">
        <v>9568.5300000000007</v>
      </c>
      <c r="O742" s="113"/>
      <c r="P742" s="114"/>
      <c r="Q742" s="112"/>
    </row>
    <row r="743" spans="1:17" ht="31.5">
      <c r="A743" s="113"/>
      <c r="B743" s="128"/>
      <c r="C743" s="127"/>
      <c r="D743" s="156"/>
      <c r="E743" s="4"/>
      <c r="F743" s="4"/>
      <c r="G743" s="4"/>
      <c r="H743" s="61">
        <f t="shared" si="198"/>
        <v>0</v>
      </c>
      <c r="I743" s="101" t="s">
        <v>28</v>
      </c>
      <c r="J743" s="71">
        <f t="shared" si="205"/>
        <v>264.3</v>
      </c>
      <c r="K743" s="35"/>
      <c r="L743" s="35"/>
      <c r="M743" s="35"/>
      <c r="N743" s="72">
        <v>264.3</v>
      </c>
      <c r="O743" s="113"/>
      <c r="P743" s="114"/>
      <c r="Q743" s="112"/>
    </row>
    <row r="744" spans="1:17" ht="47.25">
      <c r="A744" s="113"/>
      <c r="B744" s="128"/>
      <c r="C744" s="127"/>
      <c r="D744" s="156"/>
      <c r="E744" s="4"/>
      <c r="F744" s="4"/>
      <c r="G744" s="4"/>
      <c r="H744" s="61">
        <f t="shared" si="198"/>
        <v>0</v>
      </c>
      <c r="I744" s="101" t="s">
        <v>32</v>
      </c>
      <c r="J744" s="71">
        <f t="shared" si="205"/>
        <v>0</v>
      </c>
      <c r="K744" s="35"/>
      <c r="L744" s="35"/>
      <c r="M744" s="35"/>
      <c r="N744" s="72"/>
      <c r="O744" s="113"/>
      <c r="P744" s="114"/>
      <c r="Q744" s="112"/>
    </row>
    <row r="745" spans="1:17" ht="47.25">
      <c r="A745" s="113"/>
      <c r="B745" s="128"/>
      <c r="C745" s="127"/>
      <c r="D745" s="156"/>
      <c r="E745" s="4"/>
      <c r="F745" s="4"/>
      <c r="G745" s="4"/>
      <c r="H745" s="61">
        <f t="shared" si="198"/>
        <v>0</v>
      </c>
      <c r="I745" s="101" t="s">
        <v>29</v>
      </c>
      <c r="J745" s="71">
        <f t="shared" si="205"/>
        <v>0</v>
      </c>
      <c r="K745" s="35"/>
      <c r="L745" s="35"/>
      <c r="M745" s="35"/>
      <c r="N745" s="72"/>
      <c r="O745" s="113"/>
      <c r="P745" s="114"/>
      <c r="Q745" s="112"/>
    </row>
    <row r="746" spans="1:17" ht="15.75" customHeight="1">
      <c r="A746" s="113"/>
      <c r="B746" s="128"/>
      <c r="C746" s="127"/>
      <c r="D746" s="156"/>
      <c r="E746" s="4"/>
      <c r="F746" s="4"/>
      <c r="G746" s="4"/>
      <c r="H746" s="61">
        <f t="shared" si="198"/>
        <v>0</v>
      </c>
      <c r="I746" s="101" t="s">
        <v>30</v>
      </c>
      <c r="J746" s="71">
        <f t="shared" si="205"/>
        <v>0</v>
      </c>
      <c r="K746" s="35"/>
      <c r="L746" s="35"/>
      <c r="M746" s="35"/>
      <c r="N746" s="72"/>
      <c r="O746" s="113"/>
      <c r="P746" s="114"/>
      <c r="Q746" s="112"/>
    </row>
    <row r="747" spans="1:17" ht="15.75" customHeight="1">
      <c r="A747" s="113"/>
      <c r="B747" s="128"/>
      <c r="C747" s="127"/>
      <c r="D747" s="156"/>
      <c r="E747" s="4"/>
      <c r="F747" s="4"/>
      <c r="G747" s="4"/>
      <c r="H747" s="61">
        <f t="shared" si="198"/>
        <v>0</v>
      </c>
      <c r="I747" s="101" t="s">
        <v>31</v>
      </c>
      <c r="J747" s="71">
        <f t="shared" si="205"/>
        <v>0</v>
      </c>
      <c r="K747" s="35"/>
      <c r="L747" s="35"/>
      <c r="M747" s="35"/>
      <c r="N747" s="72"/>
      <c r="O747" s="113"/>
      <c r="P747" s="114"/>
      <c r="Q747" s="112"/>
    </row>
    <row r="748" spans="1:17" ht="15.75" customHeight="1">
      <c r="A748" s="113" t="s">
        <v>208</v>
      </c>
      <c r="B748" s="128">
        <v>40909</v>
      </c>
      <c r="C748" s="127">
        <v>42369</v>
      </c>
      <c r="D748" s="156" t="s">
        <v>111</v>
      </c>
      <c r="E748" s="18">
        <f>SUM(E749:E752,E755:E756)</f>
        <v>0</v>
      </c>
      <c r="F748" s="18">
        <f t="shared" ref="F748:G748" si="210">SUM(F749:F752,F755:F756)</f>
        <v>71100.5</v>
      </c>
      <c r="G748" s="18">
        <f t="shared" si="210"/>
        <v>7869.38</v>
      </c>
      <c r="H748" s="89">
        <f t="shared" si="198"/>
        <v>78969.88</v>
      </c>
      <c r="I748" s="102" t="s">
        <v>26</v>
      </c>
      <c r="J748" s="54">
        <f t="shared" si="205"/>
        <v>29510.780000000002</v>
      </c>
      <c r="K748" s="18">
        <f>SUM(K749:K752,K755:K756)</f>
        <v>0</v>
      </c>
      <c r="L748" s="18">
        <f t="shared" ref="L748:N748" si="211">SUM(L749:L752,L755:L756)</f>
        <v>25224.480000000003</v>
      </c>
      <c r="M748" s="18">
        <f t="shared" si="211"/>
        <v>442.64</v>
      </c>
      <c r="N748" s="56">
        <f t="shared" si="211"/>
        <v>3843.66</v>
      </c>
      <c r="O748" s="113"/>
      <c r="P748" s="114"/>
      <c r="Q748" s="112"/>
    </row>
    <row r="749" spans="1:17" ht="15.75" customHeight="1">
      <c r="A749" s="113"/>
      <c r="B749" s="128"/>
      <c r="C749" s="127"/>
      <c r="D749" s="156"/>
      <c r="E749" s="4"/>
      <c r="F749" s="4"/>
      <c r="G749" s="4"/>
      <c r="H749" s="61">
        <f t="shared" si="198"/>
        <v>0</v>
      </c>
      <c r="I749" s="101" t="s">
        <v>27</v>
      </c>
      <c r="J749" s="71">
        <f t="shared" si="205"/>
        <v>2470.3000000000002</v>
      </c>
      <c r="K749" s="35"/>
      <c r="L749" s="35"/>
      <c r="M749" s="35"/>
      <c r="N749" s="72">
        <v>2470.3000000000002</v>
      </c>
      <c r="O749" s="113"/>
      <c r="P749" s="114"/>
      <c r="Q749" s="112"/>
    </row>
    <row r="750" spans="1:17" ht="31.5">
      <c r="A750" s="113"/>
      <c r="B750" s="128"/>
      <c r="C750" s="127"/>
      <c r="D750" s="156"/>
      <c r="E750" s="4"/>
      <c r="F750" s="4"/>
      <c r="G750" s="4"/>
      <c r="H750" s="61">
        <f t="shared" si="198"/>
        <v>0</v>
      </c>
      <c r="I750" s="101" t="s">
        <v>28</v>
      </c>
      <c r="J750" s="71">
        <f t="shared" si="205"/>
        <v>1854.33</v>
      </c>
      <c r="K750" s="35">
        <v>0</v>
      </c>
      <c r="L750" s="35">
        <v>38.33</v>
      </c>
      <c r="M750" s="35">
        <v>442.64</v>
      </c>
      <c r="N750" s="72">
        <v>1373.36</v>
      </c>
      <c r="O750" s="113"/>
      <c r="P750" s="114"/>
      <c r="Q750" s="112"/>
    </row>
    <row r="751" spans="1:17" ht="47.25">
      <c r="A751" s="113"/>
      <c r="B751" s="128"/>
      <c r="C751" s="127"/>
      <c r="D751" s="156"/>
      <c r="E751" s="4"/>
      <c r="F751" s="4"/>
      <c r="G751" s="4"/>
      <c r="H751" s="61">
        <f t="shared" si="198"/>
        <v>0</v>
      </c>
      <c r="I751" s="101" t="s">
        <v>32</v>
      </c>
      <c r="J751" s="71">
        <f t="shared" si="205"/>
        <v>0</v>
      </c>
      <c r="K751" s="35"/>
      <c r="L751" s="35"/>
      <c r="M751" s="35"/>
      <c r="N751" s="72"/>
      <c r="O751" s="113"/>
      <c r="P751" s="114"/>
      <c r="Q751" s="112"/>
    </row>
    <row r="752" spans="1:17" ht="31.5">
      <c r="A752" s="113"/>
      <c r="B752" s="128"/>
      <c r="C752" s="127"/>
      <c r="D752" s="156"/>
      <c r="E752" s="4"/>
      <c r="F752" s="4">
        <v>5502.5</v>
      </c>
      <c r="G752" s="4">
        <v>7869.38</v>
      </c>
      <c r="H752" s="61">
        <f t="shared" si="198"/>
        <v>13371.880000000001</v>
      </c>
      <c r="I752" s="95" t="s">
        <v>177</v>
      </c>
      <c r="J752" s="71">
        <f t="shared" si="205"/>
        <v>0</v>
      </c>
      <c r="K752" s="35"/>
      <c r="L752" s="35"/>
      <c r="M752" s="35"/>
      <c r="N752" s="72"/>
      <c r="O752" s="113"/>
      <c r="P752" s="114"/>
      <c r="Q752" s="112"/>
    </row>
    <row r="753" spans="1:18" s="5" customFormat="1" ht="47.25" customHeight="1">
      <c r="A753" s="113"/>
      <c r="B753" s="128"/>
      <c r="C753" s="127"/>
      <c r="D753" s="156"/>
      <c r="E753" s="4"/>
      <c r="F753" s="4">
        <v>4402</v>
      </c>
      <c r="G753" s="4">
        <v>6295.5</v>
      </c>
      <c r="H753" s="61">
        <f t="shared" si="198"/>
        <v>10697.5</v>
      </c>
      <c r="I753" s="95" t="s">
        <v>178</v>
      </c>
      <c r="J753" s="71">
        <f t="shared" si="205"/>
        <v>0</v>
      </c>
      <c r="K753" s="35"/>
      <c r="L753" s="35"/>
      <c r="M753" s="35"/>
      <c r="N753" s="72"/>
      <c r="O753" s="113"/>
      <c r="P753" s="114"/>
      <c r="Q753" s="112"/>
      <c r="R753" s="13"/>
    </row>
    <row r="754" spans="1:18" s="5" customFormat="1" ht="15.75" customHeight="1">
      <c r="A754" s="113"/>
      <c r="B754" s="128"/>
      <c r="C754" s="127"/>
      <c r="D754" s="156"/>
      <c r="E754" s="4"/>
      <c r="F754" s="4">
        <v>1100.5</v>
      </c>
      <c r="G754" s="4">
        <v>1573.88</v>
      </c>
      <c r="H754" s="61">
        <f t="shared" si="198"/>
        <v>2674.38</v>
      </c>
      <c r="I754" s="104" t="s">
        <v>60</v>
      </c>
      <c r="J754" s="71">
        <f t="shared" si="205"/>
        <v>0</v>
      </c>
      <c r="K754" s="35"/>
      <c r="L754" s="35"/>
      <c r="M754" s="35"/>
      <c r="N754" s="72"/>
      <c r="O754" s="113"/>
      <c r="P754" s="114"/>
      <c r="Q754" s="112"/>
      <c r="R754" s="13"/>
    </row>
    <row r="755" spans="1:18" ht="15.75" customHeight="1">
      <c r="A755" s="113"/>
      <c r="B755" s="128"/>
      <c r="C755" s="127"/>
      <c r="D755" s="156"/>
      <c r="E755" s="4"/>
      <c r="F755" s="4"/>
      <c r="G755" s="4"/>
      <c r="H755" s="61">
        <f t="shared" si="198"/>
        <v>0</v>
      </c>
      <c r="I755" s="101" t="s">
        <v>30</v>
      </c>
      <c r="J755" s="71">
        <f t="shared" si="205"/>
        <v>0</v>
      </c>
      <c r="K755" s="35"/>
      <c r="L755" s="35"/>
      <c r="M755" s="35"/>
      <c r="N755" s="72"/>
      <c r="O755" s="113"/>
      <c r="P755" s="114"/>
      <c r="Q755" s="112"/>
    </row>
    <row r="756" spans="1:18" ht="15.75" customHeight="1">
      <c r="A756" s="113"/>
      <c r="B756" s="128"/>
      <c r="C756" s="127"/>
      <c r="D756" s="156"/>
      <c r="E756" s="4"/>
      <c r="F756" s="4">
        <v>65598</v>
      </c>
      <c r="G756" s="4"/>
      <c r="H756" s="61">
        <f t="shared" si="198"/>
        <v>65598</v>
      </c>
      <c r="I756" s="101" t="s">
        <v>31</v>
      </c>
      <c r="J756" s="71">
        <f t="shared" si="205"/>
        <v>25186.15</v>
      </c>
      <c r="K756" s="35"/>
      <c r="L756" s="35">
        <v>25186.15</v>
      </c>
      <c r="M756" s="35">
        <v>0</v>
      </c>
      <c r="N756" s="72">
        <v>0</v>
      </c>
      <c r="O756" s="113"/>
      <c r="P756" s="114"/>
      <c r="Q756" s="112"/>
    </row>
    <row r="757" spans="1:18" ht="15.75" customHeight="1">
      <c r="A757" s="113" t="s">
        <v>208</v>
      </c>
      <c r="B757" s="128">
        <v>40909</v>
      </c>
      <c r="C757" s="127">
        <v>41274</v>
      </c>
      <c r="D757" s="156" t="s">
        <v>112</v>
      </c>
      <c r="E757" s="18">
        <f>SUM(E758:E761,E764:E765)</f>
        <v>0</v>
      </c>
      <c r="F757" s="18">
        <f t="shared" ref="F757:G757" si="212">SUM(F758:F761,F764:F765)</f>
        <v>9250</v>
      </c>
      <c r="G757" s="18">
        <f t="shared" si="212"/>
        <v>0</v>
      </c>
      <c r="H757" s="89">
        <f t="shared" si="198"/>
        <v>9250</v>
      </c>
      <c r="I757" s="102" t="s">
        <v>26</v>
      </c>
      <c r="J757" s="54">
        <f t="shared" si="205"/>
        <v>3044</v>
      </c>
      <c r="K757" s="18">
        <f>SUM(K758:K761,K764:K765)</f>
        <v>0</v>
      </c>
      <c r="L757" s="18">
        <f t="shared" ref="L757:N757" si="213">SUM(L758:L761,L764:L765)</f>
        <v>2844.72</v>
      </c>
      <c r="M757" s="18">
        <f t="shared" si="213"/>
        <v>109.66999999999999</v>
      </c>
      <c r="N757" s="56">
        <f t="shared" si="213"/>
        <v>89.61</v>
      </c>
      <c r="O757" s="113" t="s">
        <v>205</v>
      </c>
      <c r="P757" s="114" t="s">
        <v>204</v>
      </c>
      <c r="Q757" s="112">
        <v>7</v>
      </c>
    </row>
    <row r="758" spans="1:18" ht="15.75" customHeight="1">
      <c r="A758" s="113"/>
      <c r="B758" s="128"/>
      <c r="C758" s="127"/>
      <c r="D758" s="156"/>
      <c r="E758" s="4"/>
      <c r="F758" s="4"/>
      <c r="G758" s="4"/>
      <c r="H758" s="61">
        <f t="shared" si="198"/>
        <v>0</v>
      </c>
      <c r="I758" s="101" t="s">
        <v>27</v>
      </c>
      <c r="J758" s="71">
        <f t="shared" si="205"/>
        <v>0</v>
      </c>
      <c r="K758" s="35">
        <v>0</v>
      </c>
      <c r="L758" s="35">
        <v>0</v>
      </c>
      <c r="M758" s="35">
        <v>0</v>
      </c>
      <c r="N758" s="72">
        <v>0</v>
      </c>
      <c r="O758" s="113"/>
      <c r="P758" s="114"/>
      <c r="Q758" s="112"/>
    </row>
    <row r="759" spans="1:18" ht="31.5">
      <c r="A759" s="113"/>
      <c r="B759" s="128"/>
      <c r="C759" s="127"/>
      <c r="D759" s="156"/>
      <c r="E759" s="4"/>
      <c r="F759" s="4"/>
      <c r="G759" s="4"/>
      <c r="H759" s="61">
        <f t="shared" si="198"/>
        <v>0</v>
      </c>
      <c r="I759" s="101" t="s">
        <v>28</v>
      </c>
      <c r="J759" s="71">
        <f t="shared" si="205"/>
        <v>177.95999999999998</v>
      </c>
      <c r="K759" s="35">
        <v>0</v>
      </c>
      <c r="L759" s="35">
        <v>0</v>
      </c>
      <c r="M759" s="35">
        <v>88.35</v>
      </c>
      <c r="N759" s="72">
        <v>89.61</v>
      </c>
      <c r="O759" s="113"/>
      <c r="P759" s="114"/>
      <c r="Q759" s="112"/>
    </row>
    <row r="760" spans="1:18" ht="47.25">
      <c r="A760" s="113"/>
      <c r="B760" s="128"/>
      <c r="C760" s="127"/>
      <c r="D760" s="156"/>
      <c r="E760" s="4"/>
      <c r="F760" s="4"/>
      <c r="G760" s="4"/>
      <c r="H760" s="61">
        <f t="shared" si="198"/>
        <v>0</v>
      </c>
      <c r="I760" s="101" t="s">
        <v>32</v>
      </c>
      <c r="J760" s="71">
        <f t="shared" si="205"/>
        <v>0</v>
      </c>
      <c r="K760" s="35"/>
      <c r="L760" s="35"/>
      <c r="M760" s="35"/>
      <c r="N760" s="72"/>
      <c r="O760" s="113"/>
      <c r="P760" s="114"/>
      <c r="Q760" s="112"/>
    </row>
    <row r="761" spans="1:18" ht="31.5">
      <c r="A761" s="113"/>
      <c r="B761" s="128"/>
      <c r="C761" s="127"/>
      <c r="D761" s="156"/>
      <c r="E761" s="4"/>
      <c r="F761" s="4">
        <v>9250</v>
      </c>
      <c r="G761" s="4"/>
      <c r="H761" s="61">
        <f t="shared" si="198"/>
        <v>9250</v>
      </c>
      <c r="I761" s="95" t="s">
        <v>177</v>
      </c>
      <c r="J761" s="71">
        <f t="shared" si="205"/>
        <v>2866.04</v>
      </c>
      <c r="K761" s="35"/>
      <c r="L761" s="35">
        <v>2844.72</v>
      </c>
      <c r="M761" s="35">
        <v>21.32</v>
      </c>
      <c r="N761" s="72"/>
      <c r="O761" s="113"/>
      <c r="P761" s="114"/>
      <c r="Q761" s="112"/>
    </row>
    <row r="762" spans="1:18" s="5" customFormat="1" ht="47.25" customHeight="1">
      <c r="A762" s="113"/>
      <c r="B762" s="128"/>
      <c r="C762" s="127"/>
      <c r="D762" s="156"/>
      <c r="E762" s="4"/>
      <c r="F762" s="4">
        <v>7400</v>
      </c>
      <c r="G762" s="4"/>
      <c r="H762" s="61">
        <f t="shared" si="198"/>
        <v>7400</v>
      </c>
      <c r="I762" s="95" t="s">
        <v>178</v>
      </c>
      <c r="J762" s="71">
        <f t="shared" si="205"/>
        <v>0</v>
      </c>
      <c r="K762" s="35"/>
      <c r="L762" s="35"/>
      <c r="M762" s="35"/>
      <c r="N762" s="72"/>
      <c r="O762" s="113"/>
      <c r="P762" s="114"/>
      <c r="Q762" s="112"/>
      <c r="R762" s="13"/>
    </row>
    <row r="763" spans="1:18" s="5" customFormat="1" ht="15.75" customHeight="1">
      <c r="A763" s="113"/>
      <c r="B763" s="128"/>
      <c r="C763" s="127"/>
      <c r="D763" s="156"/>
      <c r="E763" s="4"/>
      <c r="F763" s="4">
        <v>1850</v>
      </c>
      <c r="G763" s="4"/>
      <c r="H763" s="61">
        <f t="shared" si="198"/>
        <v>1850</v>
      </c>
      <c r="I763" s="104" t="s">
        <v>60</v>
      </c>
      <c r="J763" s="71">
        <f t="shared" si="205"/>
        <v>0</v>
      </c>
      <c r="K763" s="35"/>
      <c r="L763" s="35"/>
      <c r="M763" s="35"/>
      <c r="N763" s="72"/>
      <c r="O763" s="113"/>
      <c r="P763" s="114"/>
      <c r="Q763" s="112"/>
      <c r="R763" s="13"/>
    </row>
    <row r="764" spans="1:18" ht="15.75" customHeight="1">
      <c r="A764" s="113"/>
      <c r="B764" s="128"/>
      <c r="C764" s="127"/>
      <c r="D764" s="156"/>
      <c r="E764" s="4"/>
      <c r="F764" s="4"/>
      <c r="G764" s="4"/>
      <c r="H764" s="61">
        <f t="shared" si="198"/>
        <v>0</v>
      </c>
      <c r="I764" s="101" t="s">
        <v>30</v>
      </c>
      <c r="J764" s="71">
        <f t="shared" si="205"/>
        <v>0</v>
      </c>
      <c r="K764" s="35"/>
      <c r="L764" s="35"/>
      <c r="M764" s="35"/>
      <c r="N764" s="72"/>
      <c r="O764" s="113"/>
      <c r="P764" s="114"/>
      <c r="Q764" s="112"/>
    </row>
    <row r="765" spans="1:18" ht="15.75" customHeight="1">
      <c r="A765" s="113"/>
      <c r="B765" s="128"/>
      <c r="C765" s="127"/>
      <c r="D765" s="156"/>
      <c r="E765" s="4"/>
      <c r="F765" s="4"/>
      <c r="G765" s="4"/>
      <c r="H765" s="61">
        <f t="shared" si="198"/>
        <v>0</v>
      </c>
      <c r="I765" s="101" t="s">
        <v>31</v>
      </c>
      <c r="J765" s="71">
        <f t="shared" si="205"/>
        <v>0</v>
      </c>
      <c r="K765" s="35"/>
      <c r="L765" s="35"/>
      <c r="M765" s="35"/>
      <c r="N765" s="72"/>
      <c r="O765" s="113"/>
      <c r="P765" s="114"/>
      <c r="Q765" s="112"/>
    </row>
    <row r="766" spans="1:18" ht="15.75" customHeight="1">
      <c r="A766" s="113" t="s">
        <v>208</v>
      </c>
      <c r="B766" s="128">
        <v>40909</v>
      </c>
      <c r="C766" s="127">
        <v>41274</v>
      </c>
      <c r="D766" s="156" t="s">
        <v>113</v>
      </c>
      <c r="E766" s="18">
        <f>SUM(E767:E770,E773:E774)</f>
        <v>0</v>
      </c>
      <c r="F766" s="18">
        <f t="shared" ref="F766:G766" si="214">SUM(F767:F770,F773:F774)</f>
        <v>4812.5</v>
      </c>
      <c r="G766" s="18">
        <f t="shared" si="214"/>
        <v>0</v>
      </c>
      <c r="H766" s="89">
        <f t="shared" si="198"/>
        <v>4812.5</v>
      </c>
      <c r="I766" s="102" t="s">
        <v>26</v>
      </c>
      <c r="J766" s="54">
        <f t="shared" si="205"/>
        <v>854.93</v>
      </c>
      <c r="K766" s="18">
        <f>SUM(K773:K774,K767:K770)</f>
        <v>0</v>
      </c>
      <c r="L766" s="18">
        <f t="shared" ref="L766:N766" si="215">SUM(L773:L774,L767:L770)</f>
        <v>810.36</v>
      </c>
      <c r="M766" s="18">
        <f t="shared" si="215"/>
        <v>22.27</v>
      </c>
      <c r="N766" s="56">
        <f t="shared" si="215"/>
        <v>22.3</v>
      </c>
      <c r="O766" s="113" t="s">
        <v>205</v>
      </c>
      <c r="P766" s="114" t="s">
        <v>204</v>
      </c>
      <c r="Q766" s="112">
        <v>6</v>
      </c>
    </row>
    <row r="767" spans="1:18" ht="15.75" customHeight="1">
      <c r="A767" s="113"/>
      <c r="B767" s="128"/>
      <c r="C767" s="127"/>
      <c r="D767" s="156"/>
      <c r="E767" s="4"/>
      <c r="F767" s="4"/>
      <c r="G767" s="4"/>
      <c r="H767" s="61">
        <f t="shared" si="198"/>
        <v>0</v>
      </c>
      <c r="I767" s="101" t="s">
        <v>27</v>
      </c>
      <c r="J767" s="71">
        <f t="shared" si="205"/>
        <v>0</v>
      </c>
      <c r="K767" s="35"/>
      <c r="L767" s="35"/>
      <c r="M767" s="35"/>
      <c r="N767" s="72"/>
      <c r="O767" s="113"/>
      <c r="P767" s="114"/>
      <c r="Q767" s="112"/>
    </row>
    <row r="768" spans="1:18" ht="31.5">
      <c r="A768" s="113"/>
      <c r="B768" s="128"/>
      <c r="C768" s="127"/>
      <c r="D768" s="156"/>
      <c r="E768" s="4"/>
      <c r="F768" s="4"/>
      <c r="G768" s="4"/>
      <c r="H768" s="61">
        <f t="shared" si="198"/>
        <v>0</v>
      </c>
      <c r="I768" s="101" t="s">
        <v>28</v>
      </c>
      <c r="J768" s="71">
        <f t="shared" si="205"/>
        <v>54.929999999999993</v>
      </c>
      <c r="K768" s="35">
        <v>0</v>
      </c>
      <c r="L768" s="35">
        <v>10.36</v>
      </c>
      <c r="M768" s="35">
        <v>22.27</v>
      </c>
      <c r="N768" s="72">
        <v>22.3</v>
      </c>
      <c r="O768" s="113"/>
      <c r="P768" s="114"/>
      <c r="Q768" s="112"/>
    </row>
    <row r="769" spans="1:18" ht="47.25">
      <c r="A769" s="113"/>
      <c r="B769" s="128"/>
      <c r="C769" s="127"/>
      <c r="D769" s="156"/>
      <c r="E769" s="4"/>
      <c r="F769" s="4"/>
      <c r="G769" s="4"/>
      <c r="H769" s="61">
        <f t="shared" si="198"/>
        <v>0</v>
      </c>
      <c r="I769" s="101" t="s">
        <v>32</v>
      </c>
      <c r="J769" s="71">
        <f t="shared" si="205"/>
        <v>0</v>
      </c>
      <c r="K769" s="35"/>
      <c r="L769" s="35"/>
      <c r="M769" s="35"/>
      <c r="N769" s="72"/>
      <c r="O769" s="113"/>
      <c r="P769" s="114"/>
      <c r="Q769" s="112"/>
    </row>
    <row r="770" spans="1:18" ht="31.5">
      <c r="A770" s="113"/>
      <c r="B770" s="128"/>
      <c r="C770" s="127"/>
      <c r="D770" s="156"/>
      <c r="E770" s="4"/>
      <c r="F770" s="4">
        <v>4812.5</v>
      </c>
      <c r="G770" s="4"/>
      <c r="H770" s="61">
        <f t="shared" si="198"/>
        <v>4812.5</v>
      </c>
      <c r="I770" s="95" t="s">
        <v>177</v>
      </c>
      <c r="J770" s="71">
        <f t="shared" si="205"/>
        <v>0</v>
      </c>
      <c r="K770" s="35"/>
      <c r="L770" s="35"/>
      <c r="M770" s="35"/>
      <c r="N770" s="72"/>
      <c r="O770" s="113"/>
      <c r="P770" s="114"/>
      <c r="Q770" s="112"/>
    </row>
    <row r="771" spans="1:18" s="5" customFormat="1" ht="47.25" customHeight="1">
      <c r="A771" s="113"/>
      <c r="B771" s="128"/>
      <c r="C771" s="127"/>
      <c r="D771" s="156"/>
      <c r="E771" s="4"/>
      <c r="F771" s="4">
        <v>2260</v>
      </c>
      <c r="G771" s="4"/>
      <c r="H771" s="61">
        <f t="shared" si="198"/>
        <v>2260</v>
      </c>
      <c r="I771" s="103" t="s">
        <v>178</v>
      </c>
      <c r="J771" s="71">
        <f t="shared" si="205"/>
        <v>0</v>
      </c>
      <c r="K771" s="35"/>
      <c r="L771" s="35"/>
      <c r="M771" s="35"/>
      <c r="N771" s="72"/>
      <c r="O771" s="113"/>
      <c r="P771" s="114"/>
      <c r="Q771" s="112"/>
      <c r="R771" s="13"/>
    </row>
    <row r="772" spans="1:18" s="5" customFormat="1" ht="15.75" customHeight="1">
      <c r="A772" s="113"/>
      <c r="B772" s="128"/>
      <c r="C772" s="127"/>
      <c r="D772" s="156"/>
      <c r="E772" s="4"/>
      <c r="F772" s="4">
        <v>565</v>
      </c>
      <c r="G772" s="4"/>
      <c r="H772" s="61">
        <f t="shared" si="198"/>
        <v>565</v>
      </c>
      <c r="I772" s="104" t="s">
        <v>60</v>
      </c>
      <c r="J772" s="71">
        <f t="shared" si="205"/>
        <v>0</v>
      </c>
      <c r="K772" s="35"/>
      <c r="L772" s="35"/>
      <c r="M772" s="35"/>
      <c r="N772" s="72"/>
      <c r="O772" s="113"/>
      <c r="P772" s="114"/>
      <c r="Q772" s="112"/>
      <c r="R772" s="13"/>
    </row>
    <row r="773" spans="1:18" ht="15.75" customHeight="1">
      <c r="A773" s="113"/>
      <c r="B773" s="128"/>
      <c r="C773" s="127"/>
      <c r="D773" s="156"/>
      <c r="E773" s="4"/>
      <c r="F773" s="4"/>
      <c r="G773" s="4"/>
      <c r="H773" s="61">
        <f t="shared" si="198"/>
        <v>0</v>
      </c>
      <c r="I773" s="101" t="s">
        <v>30</v>
      </c>
      <c r="J773" s="71">
        <f t="shared" si="205"/>
        <v>0</v>
      </c>
      <c r="K773" s="35"/>
      <c r="L773" s="35"/>
      <c r="M773" s="35"/>
      <c r="N773" s="72"/>
      <c r="O773" s="113"/>
      <c r="P773" s="114"/>
      <c r="Q773" s="112"/>
    </row>
    <row r="774" spans="1:18" ht="15.75" customHeight="1">
      <c r="A774" s="113"/>
      <c r="B774" s="128"/>
      <c r="C774" s="127"/>
      <c r="D774" s="156"/>
      <c r="E774" s="4"/>
      <c r="F774" s="4"/>
      <c r="G774" s="4"/>
      <c r="H774" s="61">
        <f t="shared" si="198"/>
        <v>0</v>
      </c>
      <c r="I774" s="101" t="s">
        <v>31</v>
      </c>
      <c r="J774" s="71">
        <f t="shared" si="205"/>
        <v>800</v>
      </c>
      <c r="K774" s="35">
        <v>0</v>
      </c>
      <c r="L774" s="35">
        <v>800</v>
      </c>
      <c r="M774" s="35">
        <v>0</v>
      </c>
      <c r="N774" s="72">
        <v>0</v>
      </c>
      <c r="O774" s="113"/>
      <c r="P774" s="114"/>
      <c r="Q774" s="112"/>
    </row>
    <row r="775" spans="1:18" ht="15.75" customHeight="1">
      <c r="A775" s="121" t="s">
        <v>208</v>
      </c>
      <c r="B775" s="129">
        <v>40909</v>
      </c>
      <c r="C775" s="131">
        <v>41274</v>
      </c>
      <c r="D775" s="194" t="s">
        <v>114</v>
      </c>
      <c r="E775" s="18">
        <f>SUM(E776:E779,E782:E783)</f>
        <v>0</v>
      </c>
      <c r="F775" s="18">
        <f t="shared" ref="F775:G775" si="216">SUM(F776:F779,F782:F783)</f>
        <v>4812.5</v>
      </c>
      <c r="G775" s="18">
        <f t="shared" si="216"/>
        <v>0</v>
      </c>
      <c r="H775" s="89">
        <f t="shared" ref="H775:H838" si="217">E775+F775+G775</f>
        <v>4812.5</v>
      </c>
      <c r="I775" s="102" t="s">
        <v>26</v>
      </c>
      <c r="J775" s="54">
        <f t="shared" si="205"/>
        <v>0</v>
      </c>
      <c r="K775" s="18"/>
      <c r="L775" s="18"/>
      <c r="M775" s="18"/>
      <c r="N775" s="56"/>
      <c r="O775" s="121"/>
      <c r="P775" s="123"/>
      <c r="Q775" s="125"/>
    </row>
    <row r="776" spans="1:18" ht="15.75" customHeight="1">
      <c r="A776" s="122"/>
      <c r="B776" s="130"/>
      <c r="C776" s="132"/>
      <c r="D776" s="195"/>
      <c r="E776" s="4"/>
      <c r="F776" s="4"/>
      <c r="G776" s="4"/>
      <c r="H776" s="61">
        <f t="shared" si="217"/>
        <v>0</v>
      </c>
      <c r="I776" s="101" t="s">
        <v>27</v>
      </c>
      <c r="J776" s="71">
        <f t="shared" si="205"/>
        <v>0</v>
      </c>
      <c r="K776" s="35"/>
      <c r="L776" s="35"/>
      <c r="M776" s="35"/>
      <c r="N776" s="72"/>
      <c r="O776" s="122"/>
      <c r="P776" s="124"/>
      <c r="Q776" s="126"/>
    </row>
    <row r="777" spans="1:18" ht="31.5">
      <c r="A777" s="122"/>
      <c r="B777" s="130"/>
      <c r="C777" s="132"/>
      <c r="D777" s="195"/>
      <c r="E777" s="4"/>
      <c r="F777" s="4"/>
      <c r="G777" s="4"/>
      <c r="H777" s="61">
        <f t="shared" si="217"/>
        <v>0</v>
      </c>
      <c r="I777" s="101" t="s">
        <v>28</v>
      </c>
      <c r="J777" s="71">
        <f t="shared" si="205"/>
        <v>0</v>
      </c>
      <c r="K777" s="35"/>
      <c r="L777" s="35"/>
      <c r="M777" s="35"/>
      <c r="N777" s="72"/>
      <c r="O777" s="122"/>
      <c r="P777" s="124"/>
      <c r="Q777" s="126"/>
    </row>
    <row r="778" spans="1:18" ht="47.25">
      <c r="A778" s="122"/>
      <c r="B778" s="130"/>
      <c r="C778" s="132"/>
      <c r="D778" s="195"/>
      <c r="E778" s="4"/>
      <c r="F778" s="4"/>
      <c r="G778" s="4"/>
      <c r="H778" s="61">
        <f t="shared" si="217"/>
        <v>0</v>
      </c>
      <c r="I778" s="101" t="s">
        <v>32</v>
      </c>
      <c r="J778" s="71">
        <f t="shared" si="205"/>
        <v>0</v>
      </c>
      <c r="K778" s="35"/>
      <c r="L778" s="35"/>
      <c r="M778" s="35"/>
      <c r="N778" s="72"/>
      <c r="O778" s="122"/>
      <c r="P778" s="124"/>
      <c r="Q778" s="126"/>
    </row>
    <row r="779" spans="1:18" ht="31.5">
      <c r="A779" s="122"/>
      <c r="B779" s="130"/>
      <c r="C779" s="132"/>
      <c r="D779" s="195"/>
      <c r="E779" s="4"/>
      <c r="F779" s="4">
        <v>4812.5</v>
      </c>
      <c r="G779" s="4"/>
      <c r="H779" s="61">
        <f t="shared" si="217"/>
        <v>4812.5</v>
      </c>
      <c r="I779" s="95" t="s">
        <v>177</v>
      </c>
      <c r="J779" s="71">
        <f t="shared" si="205"/>
        <v>0</v>
      </c>
      <c r="K779" s="35"/>
      <c r="L779" s="35"/>
      <c r="M779" s="35"/>
      <c r="N779" s="72"/>
      <c r="O779" s="122"/>
      <c r="P779" s="124"/>
      <c r="Q779" s="126"/>
    </row>
    <row r="780" spans="1:18" s="5" customFormat="1" ht="47.25" customHeight="1">
      <c r="A780" s="122"/>
      <c r="B780" s="130"/>
      <c r="C780" s="132"/>
      <c r="D780" s="195"/>
      <c r="E780" s="4"/>
      <c r="F780" s="4">
        <v>3850</v>
      </c>
      <c r="G780" s="4"/>
      <c r="H780" s="61">
        <f t="shared" si="217"/>
        <v>3850</v>
      </c>
      <c r="I780" s="103" t="s">
        <v>178</v>
      </c>
      <c r="J780" s="71">
        <f t="shared" si="205"/>
        <v>0</v>
      </c>
      <c r="K780" s="35"/>
      <c r="L780" s="35"/>
      <c r="M780" s="35"/>
      <c r="N780" s="72"/>
      <c r="O780" s="122"/>
      <c r="P780" s="124"/>
      <c r="Q780" s="126"/>
      <c r="R780" s="13"/>
    </row>
    <row r="781" spans="1:18" s="5" customFormat="1" ht="15.75" customHeight="1">
      <c r="A781" s="122"/>
      <c r="B781" s="130"/>
      <c r="C781" s="132"/>
      <c r="D781" s="195"/>
      <c r="E781" s="4"/>
      <c r="F781" s="4">
        <v>962.5</v>
      </c>
      <c r="G781" s="4"/>
      <c r="H781" s="61">
        <f t="shared" si="217"/>
        <v>962.5</v>
      </c>
      <c r="I781" s="104" t="s">
        <v>60</v>
      </c>
      <c r="J781" s="71">
        <f t="shared" si="205"/>
        <v>0</v>
      </c>
      <c r="K781" s="35"/>
      <c r="L781" s="35"/>
      <c r="M781" s="35"/>
      <c r="N781" s="72"/>
      <c r="O781" s="122"/>
      <c r="P781" s="124"/>
      <c r="Q781" s="126"/>
      <c r="R781" s="13"/>
    </row>
    <row r="782" spans="1:18" ht="15.75" customHeight="1">
      <c r="A782" s="122"/>
      <c r="B782" s="130"/>
      <c r="C782" s="132"/>
      <c r="D782" s="195"/>
      <c r="E782" s="4"/>
      <c r="F782" s="4"/>
      <c r="G782" s="4"/>
      <c r="H782" s="61">
        <f t="shared" si="217"/>
        <v>0</v>
      </c>
      <c r="I782" s="101" t="s">
        <v>30</v>
      </c>
      <c r="J782" s="71">
        <f t="shared" si="205"/>
        <v>0</v>
      </c>
      <c r="K782" s="35"/>
      <c r="L782" s="35"/>
      <c r="M782" s="35"/>
      <c r="N782" s="72"/>
      <c r="O782" s="122"/>
      <c r="P782" s="124"/>
      <c r="Q782" s="126"/>
    </row>
    <row r="783" spans="1:18" ht="15.75" customHeight="1">
      <c r="A783" s="122"/>
      <c r="B783" s="130"/>
      <c r="C783" s="132"/>
      <c r="D783" s="195"/>
      <c r="E783" s="4"/>
      <c r="F783" s="4"/>
      <c r="G783" s="4"/>
      <c r="H783" s="61">
        <f t="shared" si="217"/>
        <v>0</v>
      </c>
      <c r="I783" s="101" t="s">
        <v>31</v>
      </c>
      <c r="J783" s="71">
        <f t="shared" si="205"/>
        <v>0</v>
      </c>
      <c r="K783" s="35"/>
      <c r="L783" s="35"/>
      <c r="M783" s="35"/>
      <c r="N783" s="72"/>
      <c r="O783" s="122"/>
      <c r="P783" s="124"/>
      <c r="Q783" s="126"/>
    </row>
    <row r="784" spans="1:18" ht="15.75" customHeight="1">
      <c r="A784" s="121" t="s">
        <v>174</v>
      </c>
      <c r="B784" s="129">
        <v>40909</v>
      </c>
      <c r="C784" s="131">
        <v>41274</v>
      </c>
      <c r="D784" s="194" t="s">
        <v>115</v>
      </c>
      <c r="E784" s="18">
        <f>SUM(E785:E788,E791:E792)</f>
        <v>0</v>
      </c>
      <c r="F784" s="18">
        <f t="shared" ref="F784:G784" si="218">SUM(F785:F788,F791:F792)</f>
        <v>2205</v>
      </c>
      <c r="G784" s="18">
        <f t="shared" si="218"/>
        <v>0</v>
      </c>
      <c r="H784" s="89">
        <f t="shared" si="217"/>
        <v>2205</v>
      </c>
      <c r="I784" s="102" t="s">
        <v>26</v>
      </c>
      <c r="J784" s="54">
        <f t="shared" si="205"/>
        <v>0</v>
      </c>
      <c r="K784" s="18"/>
      <c r="L784" s="18"/>
      <c r="M784" s="18"/>
      <c r="N784" s="56"/>
      <c r="O784" s="121"/>
      <c r="P784" s="123"/>
      <c r="Q784" s="125"/>
    </row>
    <row r="785" spans="1:18" ht="15.75" customHeight="1">
      <c r="A785" s="122"/>
      <c r="B785" s="130"/>
      <c r="C785" s="132"/>
      <c r="D785" s="195"/>
      <c r="E785" s="4"/>
      <c r="F785" s="4"/>
      <c r="G785" s="4"/>
      <c r="H785" s="61">
        <f t="shared" si="217"/>
        <v>0</v>
      </c>
      <c r="I785" s="101" t="s">
        <v>27</v>
      </c>
      <c r="J785" s="71">
        <f t="shared" si="205"/>
        <v>0</v>
      </c>
      <c r="K785" s="35"/>
      <c r="L785" s="35"/>
      <c r="M785" s="35"/>
      <c r="N785" s="72"/>
      <c r="O785" s="122"/>
      <c r="P785" s="124"/>
      <c r="Q785" s="126"/>
    </row>
    <row r="786" spans="1:18" ht="31.5">
      <c r="A786" s="122"/>
      <c r="B786" s="130"/>
      <c r="C786" s="132"/>
      <c r="D786" s="195"/>
      <c r="E786" s="4"/>
      <c r="F786" s="4"/>
      <c r="G786" s="4"/>
      <c r="H786" s="61">
        <f t="shared" si="217"/>
        <v>0</v>
      </c>
      <c r="I786" s="101" t="s">
        <v>28</v>
      </c>
      <c r="J786" s="71">
        <f t="shared" si="205"/>
        <v>0</v>
      </c>
      <c r="K786" s="35"/>
      <c r="L786" s="35"/>
      <c r="M786" s="35"/>
      <c r="N786" s="72"/>
      <c r="O786" s="122"/>
      <c r="P786" s="124"/>
      <c r="Q786" s="126"/>
    </row>
    <row r="787" spans="1:18" ht="47.25">
      <c r="A787" s="122"/>
      <c r="B787" s="130"/>
      <c r="C787" s="132"/>
      <c r="D787" s="195"/>
      <c r="E787" s="4"/>
      <c r="F787" s="4"/>
      <c r="G787" s="4"/>
      <c r="H787" s="61">
        <f t="shared" si="217"/>
        <v>0</v>
      </c>
      <c r="I787" s="101" t="s">
        <v>32</v>
      </c>
      <c r="J787" s="71">
        <f t="shared" si="205"/>
        <v>0</v>
      </c>
      <c r="K787" s="35"/>
      <c r="L787" s="35"/>
      <c r="M787" s="35"/>
      <c r="N787" s="72"/>
      <c r="O787" s="122"/>
      <c r="P787" s="124"/>
      <c r="Q787" s="126"/>
    </row>
    <row r="788" spans="1:18" ht="31.5">
      <c r="A788" s="122"/>
      <c r="B788" s="130"/>
      <c r="C788" s="132"/>
      <c r="D788" s="195"/>
      <c r="E788" s="4"/>
      <c r="F788" s="4">
        <v>2205</v>
      </c>
      <c r="G788" s="4"/>
      <c r="H788" s="61">
        <f t="shared" si="217"/>
        <v>2205</v>
      </c>
      <c r="I788" s="95" t="s">
        <v>177</v>
      </c>
      <c r="J788" s="71">
        <f t="shared" si="205"/>
        <v>0</v>
      </c>
      <c r="K788" s="35"/>
      <c r="L788" s="35"/>
      <c r="M788" s="35"/>
      <c r="N788" s="72"/>
      <c r="O788" s="122"/>
      <c r="P788" s="124"/>
      <c r="Q788" s="126"/>
    </row>
    <row r="789" spans="1:18" s="5" customFormat="1" ht="47.25" customHeight="1">
      <c r="A789" s="122"/>
      <c r="B789" s="130"/>
      <c r="C789" s="132"/>
      <c r="D789" s="195"/>
      <c r="E789" s="4"/>
      <c r="F789" s="4">
        <v>1764</v>
      </c>
      <c r="G789" s="4"/>
      <c r="H789" s="61">
        <f t="shared" si="217"/>
        <v>1764</v>
      </c>
      <c r="I789" s="103" t="s">
        <v>178</v>
      </c>
      <c r="J789" s="71">
        <f t="shared" si="205"/>
        <v>0</v>
      </c>
      <c r="K789" s="35"/>
      <c r="L789" s="35"/>
      <c r="M789" s="35"/>
      <c r="N789" s="72"/>
      <c r="O789" s="122"/>
      <c r="P789" s="124"/>
      <c r="Q789" s="126"/>
      <c r="R789" s="13"/>
    </row>
    <row r="790" spans="1:18" s="5" customFormat="1" ht="15.75" customHeight="1">
      <c r="A790" s="122"/>
      <c r="B790" s="130"/>
      <c r="C790" s="132"/>
      <c r="D790" s="195"/>
      <c r="E790" s="4"/>
      <c r="F790" s="4">
        <v>441</v>
      </c>
      <c r="G790" s="4"/>
      <c r="H790" s="61">
        <f t="shared" si="217"/>
        <v>441</v>
      </c>
      <c r="I790" s="104" t="s">
        <v>60</v>
      </c>
      <c r="J790" s="71">
        <f t="shared" si="205"/>
        <v>0</v>
      </c>
      <c r="K790" s="35"/>
      <c r="L790" s="35"/>
      <c r="M790" s="35"/>
      <c r="N790" s="72"/>
      <c r="O790" s="122"/>
      <c r="P790" s="124"/>
      <c r="Q790" s="126"/>
      <c r="R790" s="13"/>
    </row>
    <row r="791" spans="1:18" ht="15.75" customHeight="1">
      <c r="A791" s="122"/>
      <c r="B791" s="130"/>
      <c r="C791" s="132"/>
      <c r="D791" s="195"/>
      <c r="E791" s="4"/>
      <c r="F791" s="4"/>
      <c r="G791" s="4"/>
      <c r="H791" s="61">
        <f t="shared" si="217"/>
        <v>0</v>
      </c>
      <c r="I791" s="101" t="s">
        <v>30</v>
      </c>
      <c r="J791" s="71">
        <f t="shared" si="205"/>
        <v>0</v>
      </c>
      <c r="K791" s="35"/>
      <c r="L791" s="35"/>
      <c r="M791" s="35"/>
      <c r="N791" s="72"/>
      <c r="O791" s="122"/>
      <c r="P791" s="124"/>
      <c r="Q791" s="126"/>
    </row>
    <row r="792" spans="1:18" ht="15.75" customHeight="1">
      <c r="A792" s="122"/>
      <c r="B792" s="130"/>
      <c r="C792" s="132"/>
      <c r="D792" s="195"/>
      <c r="E792" s="4"/>
      <c r="F792" s="4"/>
      <c r="G792" s="4"/>
      <c r="H792" s="61">
        <f t="shared" si="217"/>
        <v>0</v>
      </c>
      <c r="I792" s="101" t="s">
        <v>31</v>
      </c>
      <c r="J792" s="71">
        <f t="shared" si="205"/>
        <v>0</v>
      </c>
      <c r="K792" s="35"/>
      <c r="L792" s="35"/>
      <c r="M792" s="35"/>
      <c r="N792" s="72"/>
      <c r="O792" s="122"/>
      <c r="P792" s="124"/>
      <c r="Q792" s="126"/>
    </row>
    <row r="793" spans="1:18">
      <c r="A793" s="113" t="s">
        <v>174</v>
      </c>
      <c r="B793" s="128">
        <v>40909</v>
      </c>
      <c r="C793" s="127">
        <v>41639</v>
      </c>
      <c r="D793" s="156" t="s">
        <v>202</v>
      </c>
      <c r="E793" s="18">
        <f>SUM(E794:E797,E800:E801)</f>
        <v>0</v>
      </c>
      <c r="F793" s="18">
        <f t="shared" ref="F793:G793" si="219">SUM(F794:F797,F800:F801)</f>
        <v>27233.75</v>
      </c>
      <c r="G793" s="18">
        <f t="shared" si="219"/>
        <v>44362.5</v>
      </c>
      <c r="H793" s="89">
        <f t="shared" si="217"/>
        <v>71596.25</v>
      </c>
      <c r="I793" s="102" t="s">
        <v>26</v>
      </c>
      <c r="J793" s="54">
        <f t="shared" si="205"/>
        <v>0</v>
      </c>
      <c r="K793" s="18"/>
      <c r="L793" s="18"/>
      <c r="M793" s="18"/>
      <c r="N793" s="56"/>
      <c r="O793" s="113"/>
      <c r="P793" s="114"/>
      <c r="Q793" s="112"/>
    </row>
    <row r="794" spans="1:18" ht="15.75" customHeight="1">
      <c r="A794" s="113"/>
      <c r="B794" s="128"/>
      <c r="C794" s="127"/>
      <c r="D794" s="156"/>
      <c r="E794" s="4"/>
      <c r="F794" s="4"/>
      <c r="G794" s="4"/>
      <c r="H794" s="61">
        <f t="shared" si="217"/>
        <v>0</v>
      </c>
      <c r="I794" s="101" t="s">
        <v>27</v>
      </c>
      <c r="J794" s="71">
        <f t="shared" si="205"/>
        <v>0</v>
      </c>
      <c r="K794" s="35"/>
      <c r="L794" s="35"/>
      <c r="M794" s="35"/>
      <c r="N794" s="72"/>
      <c r="O794" s="113"/>
      <c r="P794" s="114"/>
      <c r="Q794" s="112"/>
    </row>
    <row r="795" spans="1:18" ht="31.5">
      <c r="A795" s="113"/>
      <c r="B795" s="128"/>
      <c r="C795" s="127"/>
      <c r="D795" s="156"/>
      <c r="E795" s="4"/>
      <c r="F795" s="4"/>
      <c r="G795" s="4"/>
      <c r="H795" s="61">
        <f t="shared" si="217"/>
        <v>0</v>
      </c>
      <c r="I795" s="101" t="s">
        <v>28</v>
      </c>
      <c r="J795" s="71">
        <f t="shared" ref="J795:J858" si="220">K795+L795+M795+N795</f>
        <v>0</v>
      </c>
      <c r="K795" s="35"/>
      <c r="L795" s="35"/>
      <c r="M795" s="35"/>
      <c r="N795" s="72"/>
      <c r="O795" s="113"/>
      <c r="P795" s="114"/>
      <c r="Q795" s="112"/>
    </row>
    <row r="796" spans="1:18" ht="47.25">
      <c r="A796" s="113"/>
      <c r="B796" s="128"/>
      <c r="C796" s="127"/>
      <c r="D796" s="156"/>
      <c r="E796" s="4"/>
      <c r="F796" s="4"/>
      <c r="G796" s="4"/>
      <c r="H796" s="61">
        <f t="shared" si="217"/>
        <v>0</v>
      </c>
      <c r="I796" s="101" t="s">
        <v>32</v>
      </c>
      <c r="J796" s="71">
        <f t="shared" si="220"/>
        <v>0</v>
      </c>
      <c r="K796" s="35"/>
      <c r="L796" s="35"/>
      <c r="M796" s="35"/>
      <c r="N796" s="72"/>
      <c r="O796" s="113"/>
      <c r="P796" s="114"/>
      <c r="Q796" s="112"/>
    </row>
    <row r="797" spans="1:18" ht="31.5">
      <c r="A797" s="113"/>
      <c r="B797" s="128"/>
      <c r="C797" s="127"/>
      <c r="D797" s="156"/>
      <c r="E797" s="4"/>
      <c r="F797" s="4">
        <v>27233.75</v>
      </c>
      <c r="G797" s="77">
        <v>44362.5</v>
      </c>
      <c r="H797" s="61">
        <f t="shared" si="217"/>
        <v>71596.25</v>
      </c>
      <c r="I797" s="95" t="s">
        <v>177</v>
      </c>
      <c r="J797" s="71">
        <f t="shared" si="220"/>
        <v>0</v>
      </c>
      <c r="K797" s="35"/>
      <c r="L797" s="35"/>
      <c r="M797" s="35"/>
      <c r="N797" s="72"/>
      <c r="O797" s="113"/>
      <c r="P797" s="114"/>
      <c r="Q797" s="112"/>
    </row>
    <row r="798" spans="1:18" s="5" customFormat="1" ht="63">
      <c r="A798" s="113"/>
      <c r="B798" s="128"/>
      <c r="C798" s="127"/>
      <c r="D798" s="156"/>
      <c r="E798" s="4"/>
      <c r="F798" s="4">
        <v>21787</v>
      </c>
      <c r="G798" s="77">
        <v>35490</v>
      </c>
      <c r="H798" s="61">
        <f t="shared" si="217"/>
        <v>57277</v>
      </c>
      <c r="I798" s="103" t="s">
        <v>178</v>
      </c>
      <c r="J798" s="71">
        <f t="shared" si="220"/>
        <v>0</v>
      </c>
      <c r="K798" s="35"/>
      <c r="L798" s="35"/>
      <c r="M798" s="35"/>
      <c r="N798" s="72"/>
      <c r="O798" s="113"/>
      <c r="P798" s="114"/>
      <c r="Q798" s="112"/>
      <c r="R798" s="13"/>
    </row>
    <row r="799" spans="1:18" s="5" customFormat="1" ht="15.75" customHeight="1">
      <c r="A799" s="113"/>
      <c r="B799" s="128"/>
      <c r="C799" s="127"/>
      <c r="D799" s="156"/>
      <c r="E799" s="4"/>
      <c r="F799" s="4">
        <v>5446.75</v>
      </c>
      <c r="G799" s="4">
        <v>8872.5</v>
      </c>
      <c r="H799" s="61">
        <f t="shared" si="217"/>
        <v>14319.25</v>
      </c>
      <c r="I799" s="104" t="s">
        <v>60</v>
      </c>
      <c r="J799" s="71">
        <f t="shared" si="220"/>
        <v>0</v>
      </c>
      <c r="K799" s="35"/>
      <c r="L799" s="35"/>
      <c r="M799" s="35"/>
      <c r="N799" s="72"/>
      <c r="O799" s="113"/>
      <c r="P799" s="114"/>
      <c r="Q799" s="112"/>
      <c r="R799" s="13"/>
    </row>
    <row r="800" spans="1:18" ht="15.75" customHeight="1">
      <c r="A800" s="113"/>
      <c r="B800" s="128"/>
      <c r="C800" s="127"/>
      <c r="D800" s="156"/>
      <c r="E800" s="4"/>
      <c r="F800" s="4"/>
      <c r="G800" s="4"/>
      <c r="H800" s="61">
        <f t="shared" si="217"/>
        <v>0</v>
      </c>
      <c r="I800" s="101" t="s">
        <v>30</v>
      </c>
      <c r="J800" s="71">
        <f t="shared" si="220"/>
        <v>0</v>
      </c>
      <c r="K800" s="35"/>
      <c r="L800" s="35"/>
      <c r="M800" s="35"/>
      <c r="N800" s="72"/>
      <c r="O800" s="113"/>
      <c r="P800" s="114"/>
      <c r="Q800" s="112"/>
    </row>
    <row r="801" spans="1:17" ht="15.75" customHeight="1">
      <c r="A801" s="113"/>
      <c r="B801" s="128"/>
      <c r="C801" s="127"/>
      <c r="D801" s="156"/>
      <c r="E801" s="4"/>
      <c r="F801" s="4"/>
      <c r="G801" s="4"/>
      <c r="H801" s="61">
        <f t="shared" si="217"/>
        <v>0</v>
      </c>
      <c r="I801" s="101" t="s">
        <v>31</v>
      </c>
      <c r="J801" s="71">
        <f t="shared" si="220"/>
        <v>0</v>
      </c>
      <c r="K801" s="35"/>
      <c r="L801" s="35"/>
      <c r="M801" s="35"/>
      <c r="N801" s="72"/>
      <c r="O801" s="113"/>
      <c r="P801" s="114"/>
      <c r="Q801" s="112"/>
    </row>
    <row r="802" spans="1:17">
      <c r="A802" s="113" t="s">
        <v>174</v>
      </c>
      <c r="B802" s="128">
        <v>40909</v>
      </c>
      <c r="C802" s="127">
        <v>41274</v>
      </c>
      <c r="D802" s="156" t="s">
        <v>116</v>
      </c>
      <c r="E802" s="18">
        <f>SUM(E803:E808)</f>
        <v>0</v>
      </c>
      <c r="F802" s="18">
        <f t="shared" ref="F802:G802" si="221">SUM(F803:F808)</f>
        <v>33796</v>
      </c>
      <c r="G802" s="18">
        <f t="shared" si="221"/>
        <v>0</v>
      </c>
      <c r="H802" s="89">
        <f t="shared" si="217"/>
        <v>33796</v>
      </c>
      <c r="I802" s="102" t="s">
        <v>26</v>
      </c>
      <c r="J802" s="54">
        <f t="shared" si="220"/>
        <v>30408.33</v>
      </c>
      <c r="K802" s="18">
        <f>SUM(K803:K808)</f>
        <v>0</v>
      </c>
      <c r="L802" s="18">
        <f t="shared" ref="L802:N802" si="222">SUM(L803:L808)</f>
        <v>13166.71</v>
      </c>
      <c r="M802" s="18">
        <f t="shared" si="222"/>
        <v>361.9</v>
      </c>
      <c r="N802" s="56">
        <f t="shared" si="222"/>
        <v>16879.72</v>
      </c>
      <c r="O802" s="113" t="s">
        <v>205</v>
      </c>
      <c r="P802" s="114" t="s">
        <v>204</v>
      </c>
      <c r="Q802" s="112">
        <v>710</v>
      </c>
    </row>
    <row r="803" spans="1:17" ht="15.75" customHeight="1">
      <c r="A803" s="113"/>
      <c r="B803" s="128"/>
      <c r="C803" s="127"/>
      <c r="D803" s="156"/>
      <c r="E803" s="4"/>
      <c r="F803" s="4">
        <v>33796</v>
      </c>
      <c r="G803" s="4"/>
      <c r="H803" s="61">
        <f t="shared" si="217"/>
        <v>33796</v>
      </c>
      <c r="I803" s="101" t="s">
        <v>27</v>
      </c>
      <c r="J803" s="71">
        <f t="shared" si="220"/>
        <v>16517.43</v>
      </c>
      <c r="K803" s="35">
        <v>0</v>
      </c>
      <c r="L803" s="35">
        <v>168.31</v>
      </c>
      <c r="M803" s="35">
        <v>361.9</v>
      </c>
      <c r="N803" s="72">
        <v>15987.22</v>
      </c>
      <c r="O803" s="113"/>
      <c r="P803" s="114"/>
      <c r="Q803" s="112"/>
    </row>
    <row r="804" spans="1:17" ht="31.5">
      <c r="A804" s="113"/>
      <c r="B804" s="128"/>
      <c r="C804" s="127"/>
      <c r="D804" s="156"/>
      <c r="E804" s="4"/>
      <c r="F804" s="4"/>
      <c r="G804" s="4"/>
      <c r="H804" s="61">
        <f t="shared" si="217"/>
        <v>0</v>
      </c>
      <c r="I804" s="101" t="s">
        <v>28</v>
      </c>
      <c r="J804" s="71">
        <f t="shared" si="220"/>
        <v>892.5</v>
      </c>
      <c r="K804" s="35">
        <v>0</v>
      </c>
      <c r="L804" s="35">
        <v>0</v>
      </c>
      <c r="M804" s="35">
        <v>0</v>
      </c>
      <c r="N804" s="72">
        <v>892.5</v>
      </c>
      <c r="O804" s="113"/>
      <c r="P804" s="114"/>
      <c r="Q804" s="112"/>
    </row>
    <row r="805" spans="1:17" ht="47.25">
      <c r="A805" s="113"/>
      <c r="B805" s="128"/>
      <c r="C805" s="127"/>
      <c r="D805" s="156"/>
      <c r="E805" s="4"/>
      <c r="F805" s="4"/>
      <c r="G805" s="4"/>
      <c r="H805" s="61">
        <f t="shared" si="217"/>
        <v>0</v>
      </c>
      <c r="I805" s="101" t="s">
        <v>32</v>
      </c>
      <c r="J805" s="71">
        <f t="shared" si="220"/>
        <v>0</v>
      </c>
      <c r="K805" s="35"/>
      <c r="L805" s="35"/>
      <c r="M805" s="35"/>
      <c r="N805" s="72"/>
      <c r="O805" s="113"/>
      <c r="P805" s="114"/>
      <c r="Q805" s="112"/>
    </row>
    <row r="806" spans="1:17" ht="47.25">
      <c r="A806" s="113"/>
      <c r="B806" s="128"/>
      <c r="C806" s="127"/>
      <c r="D806" s="156"/>
      <c r="E806" s="4"/>
      <c r="F806" s="4"/>
      <c r="G806" s="4"/>
      <c r="H806" s="61">
        <f t="shared" si="217"/>
        <v>0</v>
      </c>
      <c r="I806" s="101" t="s">
        <v>29</v>
      </c>
      <c r="J806" s="71">
        <f t="shared" si="220"/>
        <v>0</v>
      </c>
      <c r="K806" s="35"/>
      <c r="L806" s="35"/>
      <c r="M806" s="35"/>
      <c r="N806" s="72"/>
      <c r="O806" s="113"/>
      <c r="P806" s="114"/>
      <c r="Q806" s="112"/>
    </row>
    <row r="807" spans="1:17" ht="15.75" customHeight="1">
      <c r="A807" s="113"/>
      <c r="B807" s="128"/>
      <c r="C807" s="127"/>
      <c r="D807" s="156"/>
      <c r="E807" s="4"/>
      <c r="F807" s="4"/>
      <c r="G807" s="4"/>
      <c r="H807" s="61">
        <f t="shared" si="217"/>
        <v>0</v>
      </c>
      <c r="I807" s="101" t="s">
        <v>30</v>
      </c>
      <c r="J807" s="71">
        <f t="shared" si="220"/>
        <v>0</v>
      </c>
      <c r="K807" s="35"/>
      <c r="L807" s="35"/>
      <c r="M807" s="35"/>
      <c r="N807" s="72"/>
      <c r="O807" s="113"/>
      <c r="P807" s="114"/>
      <c r="Q807" s="112"/>
    </row>
    <row r="808" spans="1:17" ht="15.75" customHeight="1">
      <c r="A808" s="113"/>
      <c r="B808" s="128"/>
      <c r="C808" s="127"/>
      <c r="D808" s="156"/>
      <c r="E808" s="4"/>
      <c r="F808" s="4"/>
      <c r="G808" s="4"/>
      <c r="H808" s="61">
        <f t="shared" si="217"/>
        <v>0</v>
      </c>
      <c r="I808" s="101" t="s">
        <v>31</v>
      </c>
      <c r="J808" s="71">
        <f t="shared" si="220"/>
        <v>12998.4</v>
      </c>
      <c r="K808" s="35">
        <v>0</v>
      </c>
      <c r="L808" s="35">
        <v>12998.4</v>
      </c>
      <c r="M808" s="35">
        <v>0</v>
      </c>
      <c r="N808" s="72">
        <v>0</v>
      </c>
      <c r="O808" s="113"/>
      <c r="P808" s="114"/>
      <c r="Q808" s="112"/>
    </row>
    <row r="809" spans="1:17">
      <c r="A809" s="113" t="s">
        <v>174</v>
      </c>
      <c r="B809" s="128">
        <v>40909</v>
      </c>
      <c r="C809" s="127">
        <v>41274</v>
      </c>
      <c r="D809" s="156" t="s">
        <v>117</v>
      </c>
      <c r="E809" s="18">
        <f>SUM(E810:E815)</f>
        <v>0</v>
      </c>
      <c r="F809" s="18">
        <f t="shared" ref="F809:G809" si="223">SUM(F810:F815)</f>
        <v>222440</v>
      </c>
      <c r="G809" s="18">
        <f t="shared" si="223"/>
        <v>0</v>
      </c>
      <c r="H809" s="89">
        <f t="shared" si="217"/>
        <v>222440</v>
      </c>
      <c r="I809" s="102" t="s">
        <v>26</v>
      </c>
      <c r="J809" s="54">
        <f t="shared" si="220"/>
        <v>128673.65000000001</v>
      </c>
      <c r="K809" s="18">
        <f>SUM(K810:K814)</f>
        <v>0</v>
      </c>
      <c r="L809" s="18">
        <f t="shared" ref="L809:N809" si="224">SUM(L810:L814)</f>
        <v>0</v>
      </c>
      <c r="M809" s="18">
        <f t="shared" si="224"/>
        <v>110187.74</v>
      </c>
      <c r="N809" s="56">
        <f t="shared" si="224"/>
        <v>18485.91</v>
      </c>
      <c r="O809" s="113" t="s">
        <v>205</v>
      </c>
      <c r="P809" s="114" t="s">
        <v>204</v>
      </c>
      <c r="Q809" s="112">
        <v>914</v>
      </c>
    </row>
    <row r="810" spans="1:17" ht="15.75" customHeight="1">
      <c r="A810" s="113"/>
      <c r="B810" s="128"/>
      <c r="C810" s="127"/>
      <c r="D810" s="156"/>
      <c r="E810" s="4"/>
      <c r="F810" s="4"/>
      <c r="G810" s="4"/>
      <c r="H810" s="61">
        <f t="shared" si="217"/>
        <v>0</v>
      </c>
      <c r="I810" s="101" t="s">
        <v>27</v>
      </c>
      <c r="J810" s="71">
        <f t="shared" si="220"/>
        <v>128673.65000000001</v>
      </c>
      <c r="K810" s="35">
        <v>0</v>
      </c>
      <c r="L810" s="35">
        <v>0</v>
      </c>
      <c r="M810" s="35">
        <v>110187.74</v>
      </c>
      <c r="N810" s="72">
        <v>18485.91</v>
      </c>
      <c r="O810" s="113"/>
      <c r="P810" s="114"/>
      <c r="Q810" s="112"/>
    </row>
    <row r="811" spans="1:17" ht="31.5">
      <c r="A811" s="113"/>
      <c r="B811" s="128"/>
      <c r="C811" s="127"/>
      <c r="D811" s="156"/>
      <c r="E811" s="4"/>
      <c r="F811" s="4"/>
      <c r="G811" s="4"/>
      <c r="H811" s="61">
        <f t="shared" si="217"/>
        <v>0</v>
      </c>
      <c r="I811" s="101" t="s">
        <v>28</v>
      </c>
      <c r="J811" s="71">
        <f t="shared" si="220"/>
        <v>0</v>
      </c>
      <c r="K811" s="35"/>
      <c r="L811" s="35"/>
      <c r="M811" s="35"/>
      <c r="N811" s="72"/>
      <c r="O811" s="113"/>
      <c r="P811" s="114"/>
      <c r="Q811" s="112"/>
    </row>
    <row r="812" spans="1:17" ht="47.25">
      <c r="A812" s="113"/>
      <c r="B812" s="128"/>
      <c r="C812" s="127"/>
      <c r="D812" s="156"/>
      <c r="E812" s="4"/>
      <c r="F812" s="4"/>
      <c r="G812" s="4"/>
      <c r="H812" s="61">
        <f t="shared" si="217"/>
        <v>0</v>
      </c>
      <c r="I812" s="101" t="s">
        <v>32</v>
      </c>
      <c r="J812" s="71">
        <f t="shared" si="220"/>
        <v>0</v>
      </c>
      <c r="K812" s="35"/>
      <c r="L812" s="35"/>
      <c r="M812" s="35"/>
      <c r="N812" s="72"/>
      <c r="O812" s="113"/>
      <c r="P812" s="114"/>
      <c r="Q812" s="112"/>
    </row>
    <row r="813" spans="1:17" ht="47.25">
      <c r="A813" s="113"/>
      <c r="B813" s="128"/>
      <c r="C813" s="127"/>
      <c r="D813" s="156"/>
      <c r="E813" s="4"/>
      <c r="F813" s="4"/>
      <c r="G813" s="4"/>
      <c r="H813" s="61">
        <f t="shared" si="217"/>
        <v>0</v>
      </c>
      <c r="I813" s="101" t="s">
        <v>29</v>
      </c>
      <c r="J813" s="71">
        <f t="shared" si="220"/>
        <v>0</v>
      </c>
      <c r="K813" s="35"/>
      <c r="L813" s="35"/>
      <c r="M813" s="35"/>
      <c r="N813" s="72"/>
      <c r="O813" s="113"/>
      <c r="P813" s="114"/>
      <c r="Q813" s="112"/>
    </row>
    <row r="814" spans="1:17" ht="15.75" customHeight="1">
      <c r="A814" s="113"/>
      <c r="B814" s="128"/>
      <c r="C814" s="127"/>
      <c r="D814" s="156"/>
      <c r="E814" s="4"/>
      <c r="F814" s="4"/>
      <c r="G814" s="4"/>
      <c r="H814" s="61">
        <f t="shared" si="217"/>
        <v>0</v>
      </c>
      <c r="I814" s="101" t="s">
        <v>30</v>
      </c>
      <c r="J814" s="71">
        <f t="shared" si="220"/>
        <v>0</v>
      </c>
      <c r="K814" s="35"/>
      <c r="L814" s="35"/>
      <c r="M814" s="35"/>
      <c r="N814" s="72"/>
      <c r="O814" s="113"/>
      <c r="P814" s="114"/>
      <c r="Q814" s="112"/>
    </row>
    <row r="815" spans="1:17" ht="15.75" customHeight="1">
      <c r="A815" s="113"/>
      <c r="B815" s="128"/>
      <c r="C815" s="127"/>
      <c r="D815" s="156"/>
      <c r="E815" s="4"/>
      <c r="F815" s="4">
        <v>222440</v>
      </c>
      <c r="G815" s="4"/>
      <c r="H815" s="61">
        <f t="shared" si="217"/>
        <v>222440</v>
      </c>
      <c r="I815" s="101" t="s">
        <v>31</v>
      </c>
      <c r="J815" s="71">
        <f t="shared" si="220"/>
        <v>0</v>
      </c>
      <c r="K815" s="35"/>
      <c r="L815" s="35"/>
      <c r="M815" s="35"/>
      <c r="N815" s="72"/>
      <c r="O815" s="113"/>
      <c r="P815" s="114"/>
      <c r="Q815" s="112"/>
    </row>
    <row r="816" spans="1:17">
      <c r="A816" s="113" t="s">
        <v>174</v>
      </c>
      <c r="B816" s="128">
        <v>40909</v>
      </c>
      <c r="C816" s="127">
        <v>41274</v>
      </c>
      <c r="D816" s="156" t="s">
        <v>118</v>
      </c>
      <c r="E816" s="18">
        <f>SUM(E817:E822)</f>
        <v>0</v>
      </c>
      <c r="F816" s="18">
        <f t="shared" ref="F816:G816" si="225">SUM(F817:F822)</f>
        <v>76000</v>
      </c>
      <c r="G816" s="18">
        <f t="shared" si="225"/>
        <v>0</v>
      </c>
      <c r="H816" s="89">
        <f t="shared" si="217"/>
        <v>76000</v>
      </c>
      <c r="I816" s="102" t="s">
        <v>26</v>
      </c>
      <c r="J816" s="54">
        <f t="shared" si="220"/>
        <v>62538.64</v>
      </c>
      <c r="K816" s="18">
        <f>SUM(K817:K822)</f>
        <v>0</v>
      </c>
      <c r="L816" s="18">
        <f t="shared" ref="L816:N816" si="226">SUM(L817:L822)</f>
        <v>0</v>
      </c>
      <c r="M816" s="18">
        <f t="shared" si="226"/>
        <v>28964.61</v>
      </c>
      <c r="N816" s="56">
        <f t="shared" si="226"/>
        <v>33574.03</v>
      </c>
      <c r="O816" s="113" t="s">
        <v>205</v>
      </c>
      <c r="P816" s="114" t="s">
        <v>204</v>
      </c>
      <c r="Q816" s="112">
        <v>311</v>
      </c>
    </row>
    <row r="817" spans="1:17" ht="15.75" customHeight="1">
      <c r="A817" s="113"/>
      <c r="B817" s="128"/>
      <c r="C817" s="127"/>
      <c r="D817" s="156"/>
      <c r="E817" s="4"/>
      <c r="F817" s="4"/>
      <c r="G817" s="4"/>
      <c r="H817" s="61">
        <f t="shared" si="217"/>
        <v>0</v>
      </c>
      <c r="I817" s="101" t="s">
        <v>27</v>
      </c>
      <c r="J817" s="71">
        <f t="shared" si="220"/>
        <v>54935.51</v>
      </c>
      <c r="K817" s="35">
        <v>0</v>
      </c>
      <c r="L817" s="35">
        <v>0</v>
      </c>
      <c r="M817" s="35">
        <v>28964.61</v>
      </c>
      <c r="N817" s="72">
        <v>25970.9</v>
      </c>
      <c r="O817" s="113"/>
      <c r="P817" s="114"/>
      <c r="Q817" s="112"/>
    </row>
    <row r="818" spans="1:17" ht="31.5">
      <c r="A818" s="113"/>
      <c r="B818" s="128"/>
      <c r="C818" s="127"/>
      <c r="D818" s="156"/>
      <c r="E818" s="4"/>
      <c r="F818" s="4"/>
      <c r="G818" s="4"/>
      <c r="H818" s="61">
        <f t="shared" si="217"/>
        <v>0</v>
      </c>
      <c r="I818" s="101" t="s">
        <v>28</v>
      </c>
      <c r="J818" s="71">
        <f t="shared" si="220"/>
        <v>278.14999999999998</v>
      </c>
      <c r="K818" s="35">
        <v>0</v>
      </c>
      <c r="L818" s="35">
        <v>0</v>
      </c>
      <c r="M818" s="35">
        <v>0</v>
      </c>
      <c r="N818" s="72">
        <v>278.14999999999998</v>
      </c>
      <c r="O818" s="113"/>
      <c r="P818" s="114"/>
      <c r="Q818" s="112"/>
    </row>
    <row r="819" spans="1:17" ht="47.25">
      <c r="A819" s="113"/>
      <c r="B819" s="128"/>
      <c r="C819" s="127"/>
      <c r="D819" s="156"/>
      <c r="E819" s="4"/>
      <c r="F819" s="4"/>
      <c r="G819" s="4"/>
      <c r="H819" s="61">
        <f t="shared" si="217"/>
        <v>0</v>
      </c>
      <c r="I819" s="101" t="s">
        <v>32</v>
      </c>
      <c r="J819" s="71">
        <f t="shared" si="220"/>
        <v>0</v>
      </c>
      <c r="K819" s="35"/>
      <c r="L819" s="35"/>
      <c r="M819" s="35"/>
      <c r="N819" s="72"/>
      <c r="O819" s="113"/>
      <c r="P819" s="114"/>
      <c r="Q819" s="112"/>
    </row>
    <row r="820" spans="1:17" ht="47.25">
      <c r="A820" s="113"/>
      <c r="B820" s="128"/>
      <c r="C820" s="127"/>
      <c r="D820" s="156"/>
      <c r="E820" s="4"/>
      <c r="F820" s="4"/>
      <c r="G820" s="4"/>
      <c r="H820" s="61">
        <f t="shared" si="217"/>
        <v>0</v>
      </c>
      <c r="I820" s="101" t="s">
        <v>29</v>
      </c>
      <c r="J820" s="71">
        <f t="shared" si="220"/>
        <v>7324.98</v>
      </c>
      <c r="K820" s="35"/>
      <c r="L820" s="35"/>
      <c r="M820" s="35"/>
      <c r="N820" s="72">
        <v>7324.98</v>
      </c>
      <c r="O820" s="113"/>
      <c r="P820" s="114"/>
      <c r="Q820" s="112"/>
    </row>
    <row r="821" spans="1:17" ht="15.75" customHeight="1">
      <c r="A821" s="113"/>
      <c r="B821" s="128"/>
      <c r="C821" s="127"/>
      <c r="D821" s="156"/>
      <c r="E821" s="4"/>
      <c r="F821" s="4"/>
      <c r="G821" s="4"/>
      <c r="H821" s="61">
        <f t="shared" si="217"/>
        <v>0</v>
      </c>
      <c r="I821" s="101" t="s">
        <v>30</v>
      </c>
      <c r="J821" s="71">
        <f t="shared" si="220"/>
        <v>0</v>
      </c>
      <c r="K821" s="35"/>
      <c r="L821" s="35"/>
      <c r="M821" s="35"/>
      <c r="N821" s="72"/>
      <c r="O821" s="113"/>
      <c r="P821" s="114"/>
      <c r="Q821" s="112"/>
    </row>
    <row r="822" spans="1:17" ht="15.75" customHeight="1">
      <c r="A822" s="113"/>
      <c r="B822" s="128"/>
      <c r="C822" s="127"/>
      <c r="D822" s="156"/>
      <c r="E822" s="4"/>
      <c r="F822" s="4">
        <v>76000</v>
      </c>
      <c r="G822" s="4"/>
      <c r="H822" s="61">
        <f t="shared" si="217"/>
        <v>76000</v>
      </c>
      <c r="I822" s="101" t="s">
        <v>31</v>
      </c>
      <c r="J822" s="71">
        <f t="shared" si="220"/>
        <v>0</v>
      </c>
      <c r="K822" s="35"/>
      <c r="L822" s="35"/>
      <c r="M822" s="35"/>
      <c r="N822" s="72"/>
      <c r="O822" s="113"/>
      <c r="P822" s="114"/>
      <c r="Q822" s="112"/>
    </row>
    <row r="823" spans="1:17">
      <c r="A823" s="113" t="s">
        <v>174</v>
      </c>
      <c r="B823" s="128">
        <v>40909</v>
      </c>
      <c r="C823" s="127">
        <v>41274</v>
      </c>
      <c r="D823" s="156" t="s">
        <v>119</v>
      </c>
      <c r="E823" s="18">
        <f>SUM(E824:E829)</f>
        <v>0</v>
      </c>
      <c r="F823" s="18">
        <f t="shared" ref="F823:G823" si="227">SUM(F824:F829)</f>
        <v>550000</v>
      </c>
      <c r="G823" s="18">
        <f t="shared" si="227"/>
        <v>0</v>
      </c>
      <c r="H823" s="89">
        <f t="shared" si="217"/>
        <v>550000</v>
      </c>
      <c r="I823" s="102" t="s">
        <v>26</v>
      </c>
      <c r="J823" s="54">
        <f t="shared" si="220"/>
        <v>423429.52999999997</v>
      </c>
      <c r="K823" s="18">
        <f>SUM(K824:K829)</f>
        <v>0</v>
      </c>
      <c r="L823" s="18">
        <f t="shared" ref="L823:N823" si="228">SUM(L824:L829)</f>
        <v>0</v>
      </c>
      <c r="M823" s="18">
        <f t="shared" si="228"/>
        <v>290533.17</v>
      </c>
      <c r="N823" s="56">
        <f t="shared" si="228"/>
        <v>132896.35999999999</v>
      </c>
      <c r="O823" s="113" t="s">
        <v>205</v>
      </c>
      <c r="P823" s="114" t="s">
        <v>204</v>
      </c>
      <c r="Q823" s="112">
        <v>3252</v>
      </c>
    </row>
    <row r="824" spans="1:17" ht="15.75" customHeight="1">
      <c r="A824" s="113"/>
      <c r="B824" s="128"/>
      <c r="C824" s="127"/>
      <c r="D824" s="156"/>
      <c r="E824" s="4"/>
      <c r="F824" s="4"/>
      <c r="G824" s="4"/>
      <c r="H824" s="61">
        <f t="shared" si="217"/>
        <v>0</v>
      </c>
      <c r="I824" s="101" t="s">
        <v>27</v>
      </c>
      <c r="J824" s="71">
        <f t="shared" si="220"/>
        <v>422012.31999999995</v>
      </c>
      <c r="K824" s="35">
        <v>0</v>
      </c>
      <c r="L824" s="35">
        <v>0</v>
      </c>
      <c r="M824" s="35">
        <v>290533.17</v>
      </c>
      <c r="N824" s="72">
        <v>131479.15</v>
      </c>
      <c r="O824" s="113"/>
      <c r="P824" s="114"/>
      <c r="Q824" s="112"/>
    </row>
    <row r="825" spans="1:17" ht="31.5">
      <c r="A825" s="113"/>
      <c r="B825" s="128"/>
      <c r="C825" s="127"/>
      <c r="D825" s="156"/>
      <c r="E825" s="4"/>
      <c r="F825" s="4"/>
      <c r="G825" s="4"/>
      <c r="H825" s="61">
        <f t="shared" si="217"/>
        <v>0</v>
      </c>
      <c r="I825" s="101" t="s">
        <v>28</v>
      </c>
      <c r="J825" s="71">
        <f t="shared" si="220"/>
        <v>1417.21</v>
      </c>
      <c r="K825" s="35">
        <v>0</v>
      </c>
      <c r="L825" s="35">
        <v>0</v>
      </c>
      <c r="M825" s="35">
        <v>0</v>
      </c>
      <c r="N825" s="72">
        <v>1417.21</v>
      </c>
      <c r="O825" s="113"/>
      <c r="P825" s="114"/>
      <c r="Q825" s="112"/>
    </row>
    <row r="826" spans="1:17" ht="47.25">
      <c r="A826" s="113"/>
      <c r="B826" s="128"/>
      <c r="C826" s="127"/>
      <c r="D826" s="156"/>
      <c r="E826" s="4"/>
      <c r="F826" s="4"/>
      <c r="G826" s="4"/>
      <c r="H826" s="61">
        <f t="shared" si="217"/>
        <v>0</v>
      </c>
      <c r="I826" s="101" t="s">
        <v>32</v>
      </c>
      <c r="J826" s="71">
        <f t="shared" si="220"/>
        <v>0</v>
      </c>
      <c r="K826" s="35"/>
      <c r="L826" s="35"/>
      <c r="M826" s="35"/>
      <c r="N826" s="72"/>
      <c r="O826" s="113"/>
      <c r="P826" s="114"/>
      <c r="Q826" s="112"/>
    </row>
    <row r="827" spans="1:17" ht="47.25">
      <c r="A827" s="113"/>
      <c r="B827" s="128"/>
      <c r="C827" s="127"/>
      <c r="D827" s="156"/>
      <c r="E827" s="4"/>
      <c r="F827" s="4"/>
      <c r="G827" s="4"/>
      <c r="H827" s="61">
        <f t="shared" si="217"/>
        <v>0</v>
      </c>
      <c r="I827" s="101" t="s">
        <v>29</v>
      </c>
      <c r="J827" s="71">
        <f t="shared" si="220"/>
        <v>0</v>
      </c>
      <c r="K827" s="35"/>
      <c r="L827" s="35"/>
      <c r="M827" s="35"/>
      <c r="N827" s="72"/>
      <c r="O827" s="113"/>
      <c r="P827" s="114"/>
      <c r="Q827" s="112"/>
    </row>
    <row r="828" spans="1:17" ht="15.75" customHeight="1">
      <c r="A828" s="113"/>
      <c r="B828" s="128"/>
      <c r="C828" s="127"/>
      <c r="D828" s="156"/>
      <c r="E828" s="4"/>
      <c r="F828" s="4"/>
      <c r="G828" s="4"/>
      <c r="H828" s="61">
        <f t="shared" si="217"/>
        <v>0</v>
      </c>
      <c r="I828" s="101" t="s">
        <v>30</v>
      </c>
      <c r="J828" s="71">
        <f t="shared" si="220"/>
        <v>0</v>
      </c>
      <c r="K828" s="35"/>
      <c r="L828" s="35"/>
      <c r="M828" s="35"/>
      <c r="N828" s="72"/>
      <c r="O828" s="113"/>
      <c r="P828" s="114"/>
      <c r="Q828" s="112"/>
    </row>
    <row r="829" spans="1:17" ht="15.75" customHeight="1">
      <c r="A829" s="113"/>
      <c r="B829" s="128"/>
      <c r="C829" s="127"/>
      <c r="D829" s="156"/>
      <c r="E829" s="4"/>
      <c r="F829" s="4">
        <v>550000</v>
      </c>
      <c r="G829" s="4"/>
      <c r="H829" s="61">
        <f t="shared" si="217"/>
        <v>550000</v>
      </c>
      <c r="I829" s="101" t="s">
        <v>31</v>
      </c>
      <c r="J829" s="71">
        <f t="shared" si="220"/>
        <v>0</v>
      </c>
      <c r="K829" s="35">
        <v>0</v>
      </c>
      <c r="L829" s="35">
        <v>0</v>
      </c>
      <c r="M829" s="35">
        <v>0</v>
      </c>
      <c r="N829" s="72">
        <v>0</v>
      </c>
      <c r="O829" s="113"/>
      <c r="P829" s="114"/>
      <c r="Q829" s="112"/>
    </row>
    <row r="830" spans="1:17">
      <c r="A830" s="113" t="s">
        <v>174</v>
      </c>
      <c r="B830" s="128">
        <v>40909</v>
      </c>
      <c r="C830" s="127">
        <v>41274</v>
      </c>
      <c r="D830" s="156" t="s">
        <v>120</v>
      </c>
      <c r="E830" s="18">
        <f>SUM(E831:E834,E837:E838)</f>
        <v>0</v>
      </c>
      <c r="F830" s="18">
        <f t="shared" ref="F830:G830" si="229">SUM(F831:F834,F837:F838)</f>
        <v>2042.5</v>
      </c>
      <c r="G830" s="18">
        <f t="shared" si="229"/>
        <v>0</v>
      </c>
      <c r="H830" s="89">
        <f t="shared" si="217"/>
        <v>2042.5</v>
      </c>
      <c r="I830" s="102" t="s">
        <v>26</v>
      </c>
      <c r="J830" s="54">
        <f t="shared" si="220"/>
        <v>1016.9000000000001</v>
      </c>
      <c r="K830" s="18">
        <f>SUM(K831:K838)</f>
        <v>0</v>
      </c>
      <c r="L830" s="18">
        <f t="shared" ref="L830:N830" si="230">SUM(L831:L838)</f>
        <v>966.96</v>
      </c>
      <c r="M830" s="18">
        <f t="shared" si="230"/>
        <v>14.25</v>
      </c>
      <c r="N830" s="56">
        <f t="shared" si="230"/>
        <v>35.69</v>
      </c>
      <c r="O830" s="113" t="s">
        <v>205</v>
      </c>
      <c r="P830" s="114" t="s">
        <v>204</v>
      </c>
      <c r="Q830" s="112">
        <v>44</v>
      </c>
    </row>
    <row r="831" spans="1:17" ht="15.75" customHeight="1">
      <c r="A831" s="113"/>
      <c r="B831" s="128"/>
      <c r="C831" s="127"/>
      <c r="D831" s="156"/>
      <c r="E831" s="4"/>
      <c r="F831" s="4"/>
      <c r="G831" s="4"/>
      <c r="H831" s="61">
        <f t="shared" si="217"/>
        <v>0</v>
      </c>
      <c r="I831" s="101" t="s">
        <v>27</v>
      </c>
      <c r="J831" s="71">
        <f t="shared" si="220"/>
        <v>0</v>
      </c>
      <c r="K831" s="35"/>
      <c r="L831" s="35"/>
      <c r="M831" s="35"/>
      <c r="N831" s="72"/>
      <c r="O831" s="113"/>
      <c r="P831" s="114"/>
      <c r="Q831" s="112"/>
    </row>
    <row r="832" spans="1:17" ht="31.5">
      <c r="A832" s="113"/>
      <c r="B832" s="128"/>
      <c r="C832" s="127"/>
      <c r="D832" s="156"/>
      <c r="E832" s="4"/>
      <c r="F832" s="4"/>
      <c r="G832" s="4"/>
      <c r="H832" s="61">
        <f t="shared" si="217"/>
        <v>0</v>
      </c>
      <c r="I832" s="101" t="s">
        <v>28</v>
      </c>
      <c r="J832" s="71">
        <f t="shared" si="220"/>
        <v>66.400000000000006</v>
      </c>
      <c r="K832" s="35">
        <v>0</v>
      </c>
      <c r="L832" s="35">
        <v>16.46</v>
      </c>
      <c r="M832" s="35">
        <v>14.25</v>
      </c>
      <c r="N832" s="72">
        <v>35.69</v>
      </c>
      <c r="O832" s="113"/>
      <c r="P832" s="114"/>
      <c r="Q832" s="112"/>
    </row>
    <row r="833" spans="1:18" ht="47.25">
      <c r="A833" s="113"/>
      <c r="B833" s="128"/>
      <c r="C833" s="127"/>
      <c r="D833" s="156"/>
      <c r="E833" s="4"/>
      <c r="F833" s="4"/>
      <c r="G833" s="4"/>
      <c r="H833" s="61">
        <f t="shared" si="217"/>
        <v>0</v>
      </c>
      <c r="I833" s="101" t="s">
        <v>32</v>
      </c>
      <c r="J833" s="71">
        <f t="shared" si="220"/>
        <v>0</v>
      </c>
      <c r="K833" s="35"/>
      <c r="L833" s="35"/>
      <c r="M833" s="35"/>
      <c r="N833" s="72"/>
      <c r="O833" s="113"/>
      <c r="P833" s="114"/>
      <c r="Q833" s="112"/>
    </row>
    <row r="834" spans="1:18" ht="31.5">
      <c r="A834" s="113"/>
      <c r="B834" s="128"/>
      <c r="C834" s="127"/>
      <c r="D834" s="156"/>
      <c r="E834" s="4"/>
      <c r="F834" s="4">
        <v>2042.5</v>
      </c>
      <c r="G834" s="4"/>
      <c r="H834" s="61">
        <f t="shared" si="217"/>
        <v>2042.5</v>
      </c>
      <c r="I834" s="95" t="s">
        <v>176</v>
      </c>
      <c r="J834" s="71">
        <f t="shared" si="220"/>
        <v>0</v>
      </c>
      <c r="K834" s="35"/>
      <c r="L834" s="35"/>
      <c r="M834" s="35"/>
      <c r="N834" s="72"/>
      <c r="O834" s="113"/>
      <c r="P834" s="114"/>
      <c r="Q834" s="112"/>
    </row>
    <row r="835" spans="1:18" s="6" customFormat="1" ht="47.25" customHeight="1">
      <c r="A835" s="113"/>
      <c r="B835" s="128"/>
      <c r="C835" s="127"/>
      <c r="D835" s="156"/>
      <c r="E835" s="4"/>
      <c r="F835" s="4">
        <v>1634</v>
      </c>
      <c r="G835" s="4"/>
      <c r="H835" s="61">
        <f t="shared" si="217"/>
        <v>1634</v>
      </c>
      <c r="I835" s="105" t="s">
        <v>175</v>
      </c>
      <c r="J835" s="71">
        <f t="shared" si="220"/>
        <v>0</v>
      </c>
      <c r="K835" s="35"/>
      <c r="L835" s="35"/>
      <c r="M835" s="35"/>
      <c r="N835" s="72"/>
      <c r="O835" s="113"/>
      <c r="P835" s="114"/>
      <c r="Q835" s="112"/>
      <c r="R835" s="13"/>
    </row>
    <row r="836" spans="1:18" s="6" customFormat="1" ht="15.75" customHeight="1">
      <c r="A836" s="113"/>
      <c r="B836" s="128"/>
      <c r="C836" s="127"/>
      <c r="D836" s="156"/>
      <c r="E836" s="4"/>
      <c r="F836" s="4">
        <v>408.5</v>
      </c>
      <c r="G836" s="4"/>
      <c r="H836" s="61">
        <f t="shared" si="217"/>
        <v>408.5</v>
      </c>
      <c r="I836" s="104" t="s">
        <v>60</v>
      </c>
      <c r="J836" s="71">
        <f t="shared" si="220"/>
        <v>0</v>
      </c>
      <c r="K836" s="35"/>
      <c r="L836" s="35"/>
      <c r="M836" s="35"/>
      <c r="N836" s="72"/>
      <c r="O836" s="113"/>
      <c r="P836" s="114"/>
      <c r="Q836" s="112"/>
      <c r="R836" s="13"/>
    </row>
    <row r="837" spans="1:18" ht="15.75" customHeight="1">
      <c r="A837" s="113"/>
      <c r="B837" s="128"/>
      <c r="C837" s="127"/>
      <c r="D837" s="156"/>
      <c r="E837" s="4"/>
      <c r="F837" s="4"/>
      <c r="G837" s="4"/>
      <c r="H837" s="61">
        <f t="shared" si="217"/>
        <v>0</v>
      </c>
      <c r="I837" s="101" t="s">
        <v>30</v>
      </c>
      <c r="J837" s="71">
        <f t="shared" si="220"/>
        <v>0</v>
      </c>
      <c r="K837" s="35"/>
      <c r="L837" s="35"/>
      <c r="M837" s="35"/>
      <c r="N837" s="72"/>
      <c r="O837" s="113"/>
      <c r="P837" s="114"/>
      <c r="Q837" s="112"/>
    </row>
    <row r="838" spans="1:18" ht="15.75" customHeight="1">
      <c r="A838" s="113"/>
      <c r="B838" s="128"/>
      <c r="C838" s="127"/>
      <c r="D838" s="156"/>
      <c r="E838" s="4"/>
      <c r="F838" s="4"/>
      <c r="G838" s="4"/>
      <c r="H838" s="61">
        <f t="shared" si="217"/>
        <v>0</v>
      </c>
      <c r="I838" s="101" t="s">
        <v>31</v>
      </c>
      <c r="J838" s="71">
        <f t="shared" si="220"/>
        <v>950.5</v>
      </c>
      <c r="K838" s="35">
        <v>0</v>
      </c>
      <c r="L838" s="35">
        <v>950.5</v>
      </c>
      <c r="M838" s="35">
        <v>0</v>
      </c>
      <c r="N838" s="72">
        <v>0</v>
      </c>
      <c r="O838" s="113"/>
      <c r="P838" s="114"/>
      <c r="Q838" s="112"/>
    </row>
    <row r="839" spans="1:18">
      <c r="A839" s="113" t="s">
        <v>174</v>
      </c>
      <c r="B839" s="128">
        <v>40909</v>
      </c>
      <c r="C839" s="127">
        <v>41274</v>
      </c>
      <c r="D839" s="156" t="s">
        <v>121</v>
      </c>
      <c r="E839" s="18">
        <f>SUM(E840:E843,E846:E847)</f>
        <v>0</v>
      </c>
      <c r="F839" s="18">
        <f t="shared" ref="F839:G839" si="231">SUM(F840:F843,F846:F847)</f>
        <v>21753.75</v>
      </c>
      <c r="G839" s="18">
        <f t="shared" si="231"/>
        <v>0</v>
      </c>
      <c r="H839" s="89">
        <f t="shared" ref="H839:H902" si="232">E839+F839+G839</f>
        <v>21753.75</v>
      </c>
      <c r="I839" s="102" t="s">
        <v>26</v>
      </c>
      <c r="J839" s="54">
        <f t="shared" si="220"/>
        <v>2810.7299999999996</v>
      </c>
      <c r="K839" s="18">
        <f>SUM(K840:K843,K846:K847)</f>
        <v>0</v>
      </c>
      <c r="L839" s="18">
        <f t="shared" ref="L839:N839" si="233">SUM(L840:L843,L846:L847)</f>
        <v>2639.6699999999996</v>
      </c>
      <c r="M839" s="18">
        <f t="shared" si="233"/>
        <v>171.06</v>
      </c>
      <c r="N839" s="56">
        <f t="shared" si="233"/>
        <v>0</v>
      </c>
      <c r="O839" s="113" t="s">
        <v>205</v>
      </c>
      <c r="P839" s="114" t="s">
        <v>204</v>
      </c>
      <c r="Q839" s="112">
        <v>499</v>
      </c>
    </row>
    <row r="840" spans="1:18" ht="15.75" customHeight="1">
      <c r="A840" s="113"/>
      <c r="B840" s="128"/>
      <c r="C840" s="127"/>
      <c r="D840" s="156"/>
      <c r="E840" s="4"/>
      <c r="F840" s="4"/>
      <c r="G840" s="4"/>
      <c r="H840" s="61">
        <f t="shared" si="232"/>
        <v>0</v>
      </c>
      <c r="I840" s="101" t="s">
        <v>27</v>
      </c>
      <c r="J840" s="71">
        <f t="shared" si="220"/>
        <v>0</v>
      </c>
      <c r="K840" s="35"/>
      <c r="L840" s="35"/>
      <c r="M840" s="35"/>
      <c r="N840" s="72"/>
      <c r="O840" s="113"/>
      <c r="P840" s="114"/>
      <c r="Q840" s="112"/>
    </row>
    <row r="841" spans="1:18" ht="31.5">
      <c r="A841" s="113"/>
      <c r="B841" s="128"/>
      <c r="C841" s="127"/>
      <c r="D841" s="156"/>
      <c r="E841" s="4"/>
      <c r="F841" s="4"/>
      <c r="G841" s="4"/>
      <c r="H841" s="61">
        <f t="shared" si="232"/>
        <v>0</v>
      </c>
      <c r="I841" s="101" t="s">
        <v>28</v>
      </c>
      <c r="J841" s="71">
        <f t="shared" si="220"/>
        <v>172.05</v>
      </c>
      <c r="K841" s="35">
        <v>0</v>
      </c>
      <c r="L841" s="35">
        <v>0.99</v>
      </c>
      <c r="M841" s="35">
        <v>171.06</v>
      </c>
      <c r="N841" s="72">
        <v>0</v>
      </c>
      <c r="O841" s="113"/>
      <c r="P841" s="114"/>
      <c r="Q841" s="112"/>
    </row>
    <row r="842" spans="1:18" ht="47.25">
      <c r="A842" s="113"/>
      <c r="B842" s="128"/>
      <c r="C842" s="127"/>
      <c r="D842" s="156"/>
      <c r="E842" s="4"/>
      <c r="F842" s="4"/>
      <c r="G842" s="4"/>
      <c r="H842" s="61">
        <f t="shared" si="232"/>
        <v>0</v>
      </c>
      <c r="I842" s="101" t="s">
        <v>32</v>
      </c>
      <c r="J842" s="71">
        <f t="shared" si="220"/>
        <v>0</v>
      </c>
      <c r="K842" s="35"/>
      <c r="L842" s="35"/>
      <c r="M842" s="35"/>
      <c r="N842" s="72"/>
      <c r="O842" s="113"/>
      <c r="P842" s="114"/>
      <c r="Q842" s="112"/>
    </row>
    <row r="843" spans="1:18" ht="31.5">
      <c r="A843" s="113"/>
      <c r="B843" s="128"/>
      <c r="C843" s="127"/>
      <c r="D843" s="156"/>
      <c r="E843" s="4"/>
      <c r="F843" s="4">
        <v>21753.75</v>
      </c>
      <c r="G843" s="4"/>
      <c r="H843" s="61">
        <f t="shared" si="232"/>
        <v>21753.75</v>
      </c>
      <c r="I843" s="95" t="s">
        <v>176</v>
      </c>
      <c r="J843" s="71">
        <f t="shared" si="220"/>
        <v>0</v>
      </c>
      <c r="K843" s="35"/>
      <c r="L843" s="35"/>
      <c r="M843" s="35"/>
      <c r="N843" s="72"/>
      <c r="O843" s="113"/>
      <c r="P843" s="114"/>
      <c r="Q843" s="112"/>
    </row>
    <row r="844" spans="1:18" s="6" customFormat="1" ht="47.25" customHeight="1">
      <c r="A844" s="113"/>
      <c r="B844" s="128"/>
      <c r="C844" s="127"/>
      <c r="D844" s="156"/>
      <c r="E844" s="4"/>
      <c r="F844" s="4">
        <v>17403</v>
      </c>
      <c r="G844" s="4"/>
      <c r="H844" s="61">
        <f t="shared" si="232"/>
        <v>17403</v>
      </c>
      <c r="I844" s="105" t="s">
        <v>175</v>
      </c>
      <c r="J844" s="71">
        <f t="shared" si="220"/>
        <v>0</v>
      </c>
      <c r="K844" s="35"/>
      <c r="L844" s="35"/>
      <c r="M844" s="35"/>
      <c r="N844" s="72"/>
      <c r="O844" s="113"/>
      <c r="P844" s="114"/>
      <c r="Q844" s="112"/>
      <c r="R844" s="13"/>
    </row>
    <row r="845" spans="1:18" s="6" customFormat="1" ht="15.75" customHeight="1">
      <c r="A845" s="113"/>
      <c r="B845" s="128"/>
      <c r="C845" s="127"/>
      <c r="D845" s="156"/>
      <c r="E845" s="4"/>
      <c r="F845" s="4">
        <v>4350.75</v>
      </c>
      <c r="G845" s="4"/>
      <c r="H845" s="61">
        <f t="shared" si="232"/>
        <v>4350.75</v>
      </c>
      <c r="I845" s="104" t="s">
        <v>60</v>
      </c>
      <c r="J845" s="71">
        <f t="shared" si="220"/>
        <v>0</v>
      </c>
      <c r="K845" s="35"/>
      <c r="L845" s="35"/>
      <c r="M845" s="35"/>
      <c r="N845" s="72"/>
      <c r="O845" s="113"/>
      <c r="P845" s="114"/>
      <c r="Q845" s="112"/>
      <c r="R845" s="13"/>
    </row>
    <row r="846" spans="1:18" ht="15.75" customHeight="1">
      <c r="A846" s="113"/>
      <c r="B846" s="128"/>
      <c r="C846" s="127"/>
      <c r="D846" s="156"/>
      <c r="E846" s="4"/>
      <c r="F846" s="4"/>
      <c r="G846" s="4"/>
      <c r="H846" s="61">
        <f t="shared" si="232"/>
        <v>0</v>
      </c>
      <c r="I846" s="101" t="s">
        <v>30</v>
      </c>
      <c r="J846" s="71">
        <f t="shared" si="220"/>
        <v>0</v>
      </c>
      <c r="K846" s="35"/>
      <c r="L846" s="35"/>
      <c r="M846" s="35"/>
      <c r="N846" s="72"/>
      <c r="O846" s="113"/>
      <c r="P846" s="114"/>
      <c r="Q846" s="112"/>
    </row>
    <row r="847" spans="1:18" ht="15.75" customHeight="1">
      <c r="A847" s="113"/>
      <c r="B847" s="128"/>
      <c r="C847" s="127"/>
      <c r="D847" s="156"/>
      <c r="E847" s="4"/>
      <c r="F847" s="4"/>
      <c r="G847" s="4"/>
      <c r="H847" s="61">
        <f t="shared" si="232"/>
        <v>0</v>
      </c>
      <c r="I847" s="101" t="s">
        <v>31</v>
      </c>
      <c r="J847" s="71">
        <f t="shared" si="220"/>
        <v>2638.68</v>
      </c>
      <c r="K847" s="35">
        <v>0</v>
      </c>
      <c r="L847" s="35">
        <v>2638.68</v>
      </c>
      <c r="M847" s="35">
        <v>0</v>
      </c>
      <c r="N847" s="72">
        <v>0</v>
      </c>
      <c r="O847" s="113"/>
      <c r="P847" s="114"/>
      <c r="Q847" s="112"/>
    </row>
    <row r="848" spans="1:18">
      <c r="A848" s="113" t="s">
        <v>174</v>
      </c>
      <c r="B848" s="128">
        <v>40909</v>
      </c>
      <c r="C848" s="127">
        <v>41274</v>
      </c>
      <c r="D848" s="156" t="s">
        <v>122</v>
      </c>
      <c r="E848" s="18">
        <f>SUM(E849:E852,E855:E856)</f>
        <v>0</v>
      </c>
      <c r="F848" s="18">
        <f t="shared" ref="F848:G848" si="234">SUM(F849:F852,F855:F856)</f>
        <v>4751.25</v>
      </c>
      <c r="G848" s="18">
        <f t="shared" si="234"/>
        <v>0</v>
      </c>
      <c r="H848" s="89">
        <f t="shared" si="232"/>
        <v>4751.25</v>
      </c>
      <c r="I848" s="102" t="s">
        <v>26</v>
      </c>
      <c r="J848" s="54">
        <f t="shared" si="220"/>
        <v>4272.3099999999995</v>
      </c>
      <c r="K848" s="18">
        <f>SUM(K855:K856,K849:K852)</f>
        <v>0</v>
      </c>
      <c r="L848" s="18">
        <f t="shared" ref="L848:N848" si="235">SUM(L855:L856,L849:L852)</f>
        <v>4068.5099999999998</v>
      </c>
      <c r="M848" s="18">
        <f t="shared" si="235"/>
        <v>35.81</v>
      </c>
      <c r="N848" s="56">
        <f t="shared" si="235"/>
        <v>167.99</v>
      </c>
      <c r="O848" s="113" t="s">
        <v>205</v>
      </c>
      <c r="P848" s="114" t="s">
        <v>204</v>
      </c>
      <c r="Q848" s="112">
        <v>493</v>
      </c>
    </row>
    <row r="849" spans="1:18" ht="15.75" customHeight="1">
      <c r="A849" s="113"/>
      <c r="B849" s="128"/>
      <c r="C849" s="127"/>
      <c r="D849" s="156"/>
      <c r="E849" s="4"/>
      <c r="F849" s="4"/>
      <c r="G849" s="4"/>
      <c r="H849" s="61">
        <f t="shared" si="232"/>
        <v>0</v>
      </c>
      <c r="I849" s="101" t="s">
        <v>27</v>
      </c>
      <c r="J849" s="71">
        <f t="shared" si="220"/>
        <v>0</v>
      </c>
      <c r="K849" s="35"/>
      <c r="L849" s="35"/>
      <c r="M849" s="35"/>
      <c r="N849" s="72"/>
      <c r="O849" s="113"/>
      <c r="P849" s="114"/>
      <c r="Q849" s="112"/>
    </row>
    <row r="850" spans="1:18" ht="31.5">
      <c r="A850" s="113"/>
      <c r="B850" s="128"/>
      <c r="C850" s="127"/>
      <c r="D850" s="156"/>
      <c r="E850" s="4"/>
      <c r="F850" s="4"/>
      <c r="G850" s="4"/>
      <c r="H850" s="61">
        <f t="shared" si="232"/>
        <v>0</v>
      </c>
      <c r="I850" s="101" t="s">
        <v>28</v>
      </c>
      <c r="J850" s="71">
        <f t="shared" si="220"/>
        <v>281.09000000000003</v>
      </c>
      <c r="K850" s="35">
        <v>0</v>
      </c>
      <c r="L850" s="35">
        <v>77.290000000000006</v>
      </c>
      <c r="M850" s="35">
        <v>35.81</v>
      </c>
      <c r="N850" s="72">
        <v>167.99</v>
      </c>
      <c r="O850" s="113"/>
      <c r="P850" s="114"/>
      <c r="Q850" s="112"/>
    </row>
    <row r="851" spans="1:18" ht="47.25">
      <c r="A851" s="113"/>
      <c r="B851" s="128"/>
      <c r="C851" s="127"/>
      <c r="D851" s="156"/>
      <c r="E851" s="4"/>
      <c r="F851" s="4"/>
      <c r="G851" s="4"/>
      <c r="H851" s="61">
        <f t="shared" si="232"/>
        <v>0</v>
      </c>
      <c r="I851" s="101" t="s">
        <v>32</v>
      </c>
      <c r="J851" s="71">
        <f t="shared" si="220"/>
        <v>0</v>
      </c>
      <c r="K851" s="35"/>
      <c r="L851" s="35"/>
      <c r="M851" s="35"/>
      <c r="N851" s="72"/>
      <c r="O851" s="113"/>
      <c r="P851" s="114"/>
      <c r="Q851" s="112"/>
    </row>
    <row r="852" spans="1:18" ht="31.5">
      <c r="A852" s="113"/>
      <c r="B852" s="128"/>
      <c r="C852" s="127"/>
      <c r="D852" s="156"/>
      <c r="E852" s="4"/>
      <c r="F852" s="4">
        <v>4751.25</v>
      </c>
      <c r="G852" s="4"/>
      <c r="H852" s="61">
        <f t="shared" si="232"/>
        <v>4751.25</v>
      </c>
      <c r="I852" s="95" t="s">
        <v>176</v>
      </c>
      <c r="J852" s="71">
        <f t="shared" si="220"/>
        <v>0</v>
      </c>
      <c r="K852" s="35">
        <v>0</v>
      </c>
      <c r="L852" s="35">
        <v>0</v>
      </c>
      <c r="M852" s="35">
        <v>0</v>
      </c>
      <c r="N852" s="72">
        <v>0</v>
      </c>
      <c r="O852" s="113"/>
      <c r="P852" s="114"/>
      <c r="Q852" s="112"/>
    </row>
    <row r="853" spans="1:18" s="6" customFormat="1" ht="47.25" customHeight="1">
      <c r="A853" s="113"/>
      <c r="B853" s="128"/>
      <c r="C853" s="127"/>
      <c r="D853" s="156"/>
      <c r="E853" s="4"/>
      <c r="F853" s="4">
        <v>3801</v>
      </c>
      <c r="G853" s="4"/>
      <c r="H853" s="61">
        <f t="shared" si="232"/>
        <v>3801</v>
      </c>
      <c r="I853" s="105" t="s">
        <v>175</v>
      </c>
      <c r="J853" s="71">
        <f t="shared" si="220"/>
        <v>0</v>
      </c>
      <c r="K853" s="35"/>
      <c r="L853" s="35"/>
      <c r="M853" s="35"/>
      <c r="N853" s="72"/>
      <c r="O853" s="113"/>
      <c r="P853" s="114"/>
      <c r="Q853" s="112"/>
      <c r="R853" s="13"/>
    </row>
    <row r="854" spans="1:18" s="6" customFormat="1" ht="15.75" customHeight="1">
      <c r="A854" s="113"/>
      <c r="B854" s="128"/>
      <c r="C854" s="127"/>
      <c r="D854" s="156"/>
      <c r="E854" s="4"/>
      <c r="F854" s="4">
        <v>950.25</v>
      </c>
      <c r="G854" s="4"/>
      <c r="H854" s="61">
        <f t="shared" si="232"/>
        <v>950.25</v>
      </c>
      <c r="I854" s="104" t="s">
        <v>60</v>
      </c>
      <c r="J854" s="71">
        <f t="shared" si="220"/>
        <v>0</v>
      </c>
      <c r="K854" s="35"/>
      <c r="L854" s="35"/>
      <c r="M854" s="35"/>
      <c r="N854" s="72"/>
      <c r="O854" s="113"/>
      <c r="P854" s="114"/>
      <c r="Q854" s="112"/>
      <c r="R854" s="13"/>
    </row>
    <row r="855" spans="1:18" ht="15.75" customHeight="1">
      <c r="A855" s="113"/>
      <c r="B855" s="128"/>
      <c r="C855" s="127"/>
      <c r="D855" s="156"/>
      <c r="E855" s="4"/>
      <c r="F855" s="4"/>
      <c r="G855" s="4"/>
      <c r="H855" s="61">
        <f t="shared" si="232"/>
        <v>0</v>
      </c>
      <c r="I855" s="101" t="s">
        <v>30</v>
      </c>
      <c r="J855" s="71">
        <f t="shared" si="220"/>
        <v>0</v>
      </c>
      <c r="K855" s="35"/>
      <c r="L855" s="35"/>
      <c r="M855" s="35"/>
      <c r="N855" s="72"/>
      <c r="O855" s="113"/>
      <c r="P855" s="114"/>
      <c r="Q855" s="112"/>
    </row>
    <row r="856" spans="1:18" ht="15.75" customHeight="1">
      <c r="A856" s="113"/>
      <c r="B856" s="128"/>
      <c r="C856" s="127"/>
      <c r="D856" s="156"/>
      <c r="E856" s="4"/>
      <c r="F856" s="4"/>
      <c r="G856" s="4"/>
      <c r="H856" s="61">
        <f t="shared" si="232"/>
        <v>0</v>
      </c>
      <c r="I856" s="101" t="s">
        <v>31</v>
      </c>
      <c r="J856" s="71">
        <f t="shared" si="220"/>
        <v>3991.22</v>
      </c>
      <c r="K856" s="35"/>
      <c r="L856" s="35">
        <v>3991.22</v>
      </c>
      <c r="M856" s="35"/>
      <c r="N856" s="72"/>
      <c r="O856" s="113"/>
      <c r="P856" s="114"/>
      <c r="Q856" s="112"/>
    </row>
    <row r="857" spans="1:18">
      <c r="A857" s="113" t="s">
        <v>174</v>
      </c>
      <c r="B857" s="128">
        <v>40909</v>
      </c>
      <c r="C857" s="127">
        <v>41274</v>
      </c>
      <c r="D857" s="156" t="s">
        <v>123</v>
      </c>
      <c r="E857" s="18">
        <f>SUM(E858:E861,E864:E865)</f>
        <v>0</v>
      </c>
      <c r="F857" s="18">
        <f t="shared" ref="F857:G857" si="236">SUM(F858:F861,F864:F865)</f>
        <v>2713.75</v>
      </c>
      <c r="G857" s="18">
        <f t="shared" si="236"/>
        <v>0</v>
      </c>
      <c r="H857" s="89">
        <f t="shared" si="232"/>
        <v>2713.75</v>
      </c>
      <c r="I857" s="102" t="s">
        <v>26</v>
      </c>
      <c r="J857" s="54">
        <f t="shared" si="220"/>
        <v>1140.1299999999999</v>
      </c>
      <c r="K857" s="18">
        <f>SUM(K864:K865,K858:K861)</f>
        <v>0</v>
      </c>
      <c r="L857" s="18">
        <f t="shared" ref="L857:N857" si="237">SUM(L864:L865,L858:L861)</f>
        <v>1083.23</v>
      </c>
      <c r="M857" s="18">
        <f t="shared" si="237"/>
        <v>19.600000000000001</v>
      </c>
      <c r="N857" s="56">
        <f t="shared" si="237"/>
        <v>37.299999999999997</v>
      </c>
      <c r="O857" s="113" t="s">
        <v>205</v>
      </c>
      <c r="P857" s="114" t="s">
        <v>204</v>
      </c>
      <c r="Q857" s="112">
        <v>83</v>
      </c>
    </row>
    <row r="858" spans="1:18" ht="15.75" customHeight="1">
      <c r="A858" s="113"/>
      <c r="B858" s="128"/>
      <c r="C858" s="127"/>
      <c r="D858" s="156"/>
      <c r="E858" s="4"/>
      <c r="F858" s="4"/>
      <c r="G858" s="4"/>
      <c r="H858" s="61">
        <f t="shared" si="232"/>
        <v>0</v>
      </c>
      <c r="I858" s="101" t="s">
        <v>27</v>
      </c>
      <c r="J858" s="71">
        <f t="shared" si="220"/>
        <v>0</v>
      </c>
      <c r="K858" s="35"/>
      <c r="L858" s="35"/>
      <c r="M858" s="35"/>
      <c r="N858" s="72"/>
      <c r="O858" s="113"/>
      <c r="P858" s="114"/>
      <c r="Q858" s="112"/>
    </row>
    <row r="859" spans="1:18" ht="31.5">
      <c r="A859" s="113"/>
      <c r="B859" s="128"/>
      <c r="C859" s="127"/>
      <c r="D859" s="156"/>
      <c r="E859" s="4"/>
      <c r="F859" s="4"/>
      <c r="G859" s="4"/>
      <c r="H859" s="61">
        <f t="shared" si="232"/>
        <v>0</v>
      </c>
      <c r="I859" s="101" t="s">
        <v>28</v>
      </c>
      <c r="J859" s="71">
        <f t="shared" ref="J859:J922" si="238">K859+L859+M859+N859</f>
        <v>74.13</v>
      </c>
      <c r="K859" s="35">
        <v>0</v>
      </c>
      <c r="L859" s="35">
        <v>17.23</v>
      </c>
      <c r="M859" s="35">
        <v>19.600000000000001</v>
      </c>
      <c r="N859" s="72">
        <v>37.299999999999997</v>
      </c>
      <c r="O859" s="113"/>
      <c r="P859" s="114"/>
      <c r="Q859" s="112"/>
    </row>
    <row r="860" spans="1:18" ht="47.25">
      <c r="A860" s="113"/>
      <c r="B860" s="128"/>
      <c r="C860" s="127"/>
      <c r="D860" s="156"/>
      <c r="E860" s="4"/>
      <c r="F860" s="4"/>
      <c r="G860" s="4"/>
      <c r="H860" s="61">
        <f t="shared" si="232"/>
        <v>0</v>
      </c>
      <c r="I860" s="101" t="s">
        <v>32</v>
      </c>
      <c r="J860" s="71">
        <f t="shared" si="238"/>
        <v>0</v>
      </c>
      <c r="K860" s="35"/>
      <c r="L860" s="35"/>
      <c r="M860" s="35"/>
      <c r="N860" s="72"/>
      <c r="O860" s="113"/>
      <c r="P860" s="114"/>
      <c r="Q860" s="112"/>
    </row>
    <row r="861" spans="1:18" ht="31.5">
      <c r="A861" s="113"/>
      <c r="B861" s="128"/>
      <c r="C861" s="127"/>
      <c r="D861" s="156"/>
      <c r="E861" s="4"/>
      <c r="F861" s="4">
        <v>2713.75</v>
      </c>
      <c r="G861" s="4"/>
      <c r="H861" s="61">
        <f t="shared" si="232"/>
        <v>2713.75</v>
      </c>
      <c r="I861" s="95" t="s">
        <v>176</v>
      </c>
      <c r="J861" s="71">
        <f t="shared" si="238"/>
        <v>0</v>
      </c>
      <c r="K861" s="35">
        <v>0</v>
      </c>
      <c r="L861" s="35">
        <v>0</v>
      </c>
      <c r="M861" s="35">
        <v>0</v>
      </c>
      <c r="N861" s="72">
        <v>0</v>
      </c>
      <c r="O861" s="113"/>
      <c r="P861" s="114"/>
      <c r="Q861" s="112"/>
    </row>
    <row r="862" spans="1:18" s="6" customFormat="1" ht="47.25" customHeight="1">
      <c r="A862" s="113"/>
      <c r="B862" s="128"/>
      <c r="C862" s="127"/>
      <c r="D862" s="156"/>
      <c r="E862" s="4"/>
      <c r="F862" s="4">
        <v>2171</v>
      </c>
      <c r="G862" s="4"/>
      <c r="H862" s="61">
        <f t="shared" si="232"/>
        <v>2171</v>
      </c>
      <c r="I862" s="105" t="s">
        <v>175</v>
      </c>
      <c r="J862" s="71">
        <f t="shared" si="238"/>
        <v>0</v>
      </c>
      <c r="K862" s="35"/>
      <c r="L862" s="35"/>
      <c r="M862" s="35"/>
      <c r="N862" s="72"/>
      <c r="O862" s="113"/>
      <c r="P862" s="114"/>
      <c r="Q862" s="112"/>
      <c r="R862" s="13"/>
    </row>
    <row r="863" spans="1:18" s="6" customFormat="1" ht="15.75" customHeight="1">
      <c r="A863" s="113"/>
      <c r="B863" s="128"/>
      <c r="C863" s="127"/>
      <c r="D863" s="156"/>
      <c r="E863" s="4"/>
      <c r="F863" s="4">
        <v>542.75</v>
      </c>
      <c r="G863" s="4"/>
      <c r="H863" s="61">
        <f t="shared" si="232"/>
        <v>542.75</v>
      </c>
      <c r="I863" s="104" t="s">
        <v>60</v>
      </c>
      <c r="J863" s="71">
        <f t="shared" si="238"/>
        <v>0</v>
      </c>
      <c r="K863" s="35"/>
      <c r="L863" s="35"/>
      <c r="M863" s="35"/>
      <c r="N863" s="72"/>
      <c r="O863" s="113"/>
      <c r="P863" s="114"/>
      <c r="Q863" s="112"/>
      <c r="R863" s="13"/>
    </row>
    <row r="864" spans="1:18" ht="15.75" customHeight="1">
      <c r="A864" s="113"/>
      <c r="B864" s="128"/>
      <c r="C864" s="127"/>
      <c r="D864" s="156"/>
      <c r="E864" s="4"/>
      <c r="F864" s="4"/>
      <c r="G864" s="4"/>
      <c r="H864" s="61">
        <f t="shared" si="232"/>
        <v>0</v>
      </c>
      <c r="I864" s="101" t="s">
        <v>30</v>
      </c>
      <c r="J864" s="71">
        <f t="shared" si="238"/>
        <v>0</v>
      </c>
      <c r="K864" s="35"/>
      <c r="L864" s="35"/>
      <c r="M864" s="35"/>
      <c r="N864" s="72"/>
      <c r="O864" s="113"/>
      <c r="P864" s="114"/>
      <c r="Q864" s="112"/>
    </row>
    <row r="865" spans="1:18" ht="15.75" customHeight="1">
      <c r="A865" s="113"/>
      <c r="B865" s="128"/>
      <c r="C865" s="127"/>
      <c r="D865" s="156"/>
      <c r="E865" s="4"/>
      <c r="F865" s="4"/>
      <c r="G865" s="4"/>
      <c r="H865" s="61">
        <f t="shared" si="232"/>
        <v>0</v>
      </c>
      <c r="I865" s="101" t="s">
        <v>31</v>
      </c>
      <c r="J865" s="71">
        <f t="shared" si="238"/>
        <v>1066</v>
      </c>
      <c r="K865" s="35">
        <v>0</v>
      </c>
      <c r="L865" s="35">
        <v>1066</v>
      </c>
      <c r="M865" s="35">
        <v>0</v>
      </c>
      <c r="N865" s="72">
        <v>0</v>
      </c>
      <c r="O865" s="113"/>
      <c r="P865" s="114"/>
      <c r="Q865" s="112"/>
    </row>
    <row r="866" spans="1:18">
      <c r="A866" s="113" t="s">
        <v>174</v>
      </c>
      <c r="B866" s="128">
        <v>40909</v>
      </c>
      <c r="C866" s="127">
        <v>41639</v>
      </c>
      <c r="D866" s="156" t="s">
        <v>124</v>
      </c>
      <c r="E866" s="18">
        <f>SUM(E867:E870,E873:E874)</f>
        <v>0</v>
      </c>
      <c r="F866" s="18">
        <f t="shared" ref="F866:G866" si="239">SUM(F867:F870,F873:F874)</f>
        <v>117079.25</v>
      </c>
      <c r="G866" s="18">
        <f t="shared" si="239"/>
        <v>103700</v>
      </c>
      <c r="H866" s="89">
        <f t="shared" si="232"/>
        <v>220779.25</v>
      </c>
      <c r="I866" s="102" t="s">
        <v>26</v>
      </c>
      <c r="J866" s="54">
        <f t="shared" si="238"/>
        <v>17690.899999999998</v>
      </c>
      <c r="K866" s="18">
        <f>SUM(K873:K874,K867:K870)</f>
        <v>0</v>
      </c>
      <c r="L866" s="18">
        <f>SUM(L873:L874,L867:L870)</f>
        <v>16928.259999999998</v>
      </c>
      <c r="M866" s="18">
        <f t="shared" ref="M866:N866" si="240">SUM(M873:M874,M867:M870)</f>
        <v>762.64</v>
      </c>
      <c r="N866" s="56">
        <f t="shared" si="240"/>
        <v>0</v>
      </c>
      <c r="O866" s="113"/>
      <c r="P866" s="114"/>
      <c r="Q866" s="112"/>
    </row>
    <row r="867" spans="1:18" ht="15.75" customHeight="1">
      <c r="A867" s="113"/>
      <c r="B867" s="128"/>
      <c r="C867" s="127"/>
      <c r="D867" s="156"/>
      <c r="E867" s="4"/>
      <c r="F867" s="4"/>
      <c r="G867" s="4">
        <v>103700</v>
      </c>
      <c r="H867" s="61">
        <f t="shared" si="232"/>
        <v>103700</v>
      </c>
      <c r="I867" s="101" t="s">
        <v>27</v>
      </c>
      <c r="J867" s="71">
        <f t="shared" si="238"/>
        <v>0</v>
      </c>
      <c r="K867" s="35"/>
      <c r="L867" s="35"/>
      <c r="M867" s="35"/>
      <c r="N867" s="72"/>
      <c r="O867" s="113"/>
      <c r="P867" s="114"/>
      <c r="Q867" s="112"/>
    </row>
    <row r="868" spans="1:18" ht="31.5">
      <c r="A868" s="113"/>
      <c r="B868" s="128"/>
      <c r="C868" s="127"/>
      <c r="D868" s="156"/>
      <c r="E868" s="4"/>
      <c r="F868" s="4"/>
      <c r="G868" s="4"/>
      <c r="H868" s="61">
        <f t="shared" si="232"/>
        <v>0</v>
      </c>
      <c r="I868" s="101" t="s">
        <v>28</v>
      </c>
      <c r="J868" s="71">
        <f t="shared" si="238"/>
        <v>1133.8499999999999</v>
      </c>
      <c r="K868" s="35">
        <v>0</v>
      </c>
      <c r="L868" s="35">
        <v>371.21</v>
      </c>
      <c r="M868" s="35">
        <v>762.64</v>
      </c>
      <c r="N868" s="72">
        <v>0</v>
      </c>
      <c r="O868" s="113"/>
      <c r="P868" s="114"/>
      <c r="Q868" s="112"/>
    </row>
    <row r="869" spans="1:18" ht="47.25">
      <c r="A869" s="113"/>
      <c r="B869" s="128"/>
      <c r="C869" s="127"/>
      <c r="D869" s="156"/>
      <c r="E869" s="4"/>
      <c r="F869" s="4"/>
      <c r="G869" s="4"/>
      <c r="H869" s="61">
        <f t="shared" si="232"/>
        <v>0</v>
      </c>
      <c r="I869" s="101" t="s">
        <v>32</v>
      </c>
      <c r="J869" s="71">
        <f t="shared" si="238"/>
        <v>0</v>
      </c>
      <c r="K869" s="35"/>
      <c r="L869" s="35"/>
      <c r="M869" s="35"/>
      <c r="N869" s="72"/>
      <c r="O869" s="113"/>
      <c r="P869" s="114"/>
      <c r="Q869" s="112"/>
    </row>
    <row r="870" spans="1:18" ht="31.5">
      <c r="A870" s="113"/>
      <c r="B870" s="128"/>
      <c r="C870" s="127"/>
      <c r="D870" s="156"/>
      <c r="E870" s="4"/>
      <c r="F870" s="4">
        <v>90916.25</v>
      </c>
      <c r="G870" s="4"/>
      <c r="H870" s="61">
        <f t="shared" si="232"/>
        <v>90916.25</v>
      </c>
      <c r="I870" s="95" t="s">
        <v>176</v>
      </c>
      <c r="J870" s="71">
        <f t="shared" si="238"/>
        <v>0</v>
      </c>
      <c r="K870" s="35">
        <v>0</v>
      </c>
      <c r="L870" s="35"/>
      <c r="M870" s="35"/>
      <c r="N870" s="72"/>
      <c r="O870" s="113"/>
      <c r="P870" s="114"/>
      <c r="Q870" s="112"/>
    </row>
    <row r="871" spans="1:18" s="6" customFormat="1" ht="63">
      <c r="A871" s="113"/>
      <c r="B871" s="128"/>
      <c r="C871" s="127"/>
      <c r="D871" s="156"/>
      <c r="E871" s="4"/>
      <c r="F871" s="4">
        <v>72733</v>
      </c>
      <c r="G871" s="4"/>
      <c r="H871" s="61">
        <f t="shared" si="232"/>
        <v>72733</v>
      </c>
      <c r="I871" s="105" t="s">
        <v>175</v>
      </c>
      <c r="J871" s="71">
        <f t="shared" si="238"/>
        <v>0</v>
      </c>
      <c r="K871" s="35"/>
      <c r="L871" s="35"/>
      <c r="M871" s="35"/>
      <c r="N871" s="72"/>
      <c r="O871" s="113"/>
      <c r="P871" s="114"/>
      <c r="Q871" s="112"/>
      <c r="R871" s="13"/>
    </row>
    <row r="872" spans="1:18" s="6" customFormat="1" ht="15.75" customHeight="1">
      <c r="A872" s="113"/>
      <c r="B872" s="128"/>
      <c r="C872" s="127"/>
      <c r="D872" s="156"/>
      <c r="E872" s="4"/>
      <c r="F872" s="4">
        <v>18183.25</v>
      </c>
      <c r="G872" s="4"/>
      <c r="H872" s="61">
        <f t="shared" si="232"/>
        <v>18183.25</v>
      </c>
      <c r="I872" s="104" t="s">
        <v>60</v>
      </c>
      <c r="J872" s="71">
        <f t="shared" si="238"/>
        <v>0</v>
      </c>
      <c r="K872" s="35"/>
      <c r="L872" s="35"/>
      <c r="M872" s="35"/>
      <c r="N872" s="72"/>
      <c r="O872" s="113"/>
      <c r="P872" s="114"/>
      <c r="Q872" s="112"/>
      <c r="R872" s="13"/>
    </row>
    <row r="873" spans="1:18" ht="15.75" customHeight="1">
      <c r="A873" s="113"/>
      <c r="B873" s="128"/>
      <c r="C873" s="127"/>
      <c r="D873" s="156"/>
      <c r="E873" s="4"/>
      <c r="F873" s="4"/>
      <c r="G873" s="4"/>
      <c r="H873" s="61">
        <f t="shared" si="232"/>
        <v>0</v>
      </c>
      <c r="I873" s="101" t="s">
        <v>30</v>
      </c>
      <c r="J873" s="71">
        <f t="shared" si="238"/>
        <v>0</v>
      </c>
      <c r="K873" s="35"/>
      <c r="L873" s="35"/>
      <c r="M873" s="35"/>
      <c r="N873" s="72"/>
      <c r="O873" s="113"/>
      <c r="P873" s="114"/>
      <c r="Q873" s="112"/>
    </row>
    <row r="874" spans="1:18" ht="15.75" customHeight="1">
      <c r="A874" s="113"/>
      <c r="B874" s="128"/>
      <c r="C874" s="127"/>
      <c r="D874" s="156"/>
      <c r="E874" s="4"/>
      <c r="F874" s="4">
        <v>26163</v>
      </c>
      <c r="G874" s="4"/>
      <c r="H874" s="61">
        <f t="shared" si="232"/>
        <v>26163</v>
      </c>
      <c r="I874" s="101" t="s">
        <v>31</v>
      </c>
      <c r="J874" s="71">
        <f t="shared" si="238"/>
        <v>16557.05</v>
      </c>
      <c r="K874" s="35"/>
      <c r="L874" s="35">
        <v>16557.05</v>
      </c>
      <c r="M874" s="35"/>
      <c r="N874" s="72"/>
      <c r="O874" s="113"/>
      <c r="P874" s="114"/>
      <c r="Q874" s="112"/>
    </row>
    <row r="875" spans="1:18" ht="15.75" customHeight="1">
      <c r="A875" s="113" t="s">
        <v>174</v>
      </c>
      <c r="B875" s="128">
        <v>41275</v>
      </c>
      <c r="C875" s="127">
        <v>41639</v>
      </c>
      <c r="D875" s="156" t="s">
        <v>125</v>
      </c>
      <c r="E875" s="18">
        <f>SUM(E876:E881)</f>
        <v>0</v>
      </c>
      <c r="F875" s="18">
        <f t="shared" ref="F875:G875" si="241">SUM(F876:F881)</f>
        <v>0</v>
      </c>
      <c r="G875" s="18">
        <f t="shared" si="241"/>
        <v>62728.639999999999</v>
      </c>
      <c r="H875" s="89">
        <f t="shared" si="232"/>
        <v>62728.639999999999</v>
      </c>
      <c r="I875" s="102" t="s">
        <v>26</v>
      </c>
      <c r="J875" s="54">
        <f t="shared" si="238"/>
        <v>0</v>
      </c>
      <c r="K875" s="18"/>
      <c r="L875" s="18"/>
      <c r="M875" s="18"/>
      <c r="N875" s="56"/>
      <c r="O875" s="113"/>
      <c r="P875" s="114"/>
      <c r="Q875" s="112"/>
    </row>
    <row r="876" spans="1:18" ht="15.75" customHeight="1">
      <c r="A876" s="113"/>
      <c r="B876" s="128"/>
      <c r="C876" s="127"/>
      <c r="D876" s="156"/>
      <c r="E876" s="4"/>
      <c r="F876" s="4"/>
      <c r="G876" s="4">
        <v>62728.639999999999</v>
      </c>
      <c r="H876" s="61">
        <f t="shared" si="232"/>
        <v>62728.639999999999</v>
      </c>
      <c r="I876" s="101" t="s">
        <v>27</v>
      </c>
      <c r="J876" s="71">
        <f t="shared" si="238"/>
        <v>0</v>
      </c>
      <c r="K876" s="35"/>
      <c r="L876" s="35"/>
      <c r="M876" s="35"/>
      <c r="N876" s="72"/>
      <c r="O876" s="113"/>
      <c r="P876" s="114"/>
      <c r="Q876" s="112"/>
    </row>
    <row r="877" spans="1:18" ht="31.5">
      <c r="A877" s="113"/>
      <c r="B877" s="128"/>
      <c r="C877" s="127"/>
      <c r="D877" s="156"/>
      <c r="E877" s="4"/>
      <c r="F877" s="4"/>
      <c r="G877" s="4"/>
      <c r="H877" s="61">
        <f t="shared" si="232"/>
        <v>0</v>
      </c>
      <c r="I877" s="101" t="s">
        <v>28</v>
      </c>
      <c r="J877" s="71">
        <f t="shared" si="238"/>
        <v>0</v>
      </c>
      <c r="K877" s="35"/>
      <c r="L877" s="35"/>
      <c r="M877" s="35"/>
      <c r="N877" s="72"/>
      <c r="O877" s="113"/>
      <c r="P877" s="114"/>
      <c r="Q877" s="112"/>
    </row>
    <row r="878" spans="1:18" ht="47.25">
      <c r="A878" s="113"/>
      <c r="B878" s="128"/>
      <c r="C878" s="127"/>
      <c r="D878" s="156"/>
      <c r="E878" s="4"/>
      <c r="F878" s="4"/>
      <c r="G878" s="4"/>
      <c r="H878" s="61">
        <f t="shared" si="232"/>
        <v>0</v>
      </c>
      <c r="I878" s="101" t="s">
        <v>32</v>
      </c>
      <c r="J878" s="71">
        <f t="shared" si="238"/>
        <v>0</v>
      </c>
      <c r="K878" s="35"/>
      <c r="L878" s="35"/>
      <c r="M878" s="35"/>
      <c r="N878" s="72"/>
      <c r="O878" s="113"/>
      <c r="P878" s="114"/>
      <c r="Q878" s="112"/>
    </row>
    <row r="879" spans="1:18" ht="47.25">
      <c r="A879" s="113"/>
      <c r="B879" s="128"/>
      <c r="C879" s="127"/>
      <c r="D879" s="156"/>
      <c r="E879" s="4"/>
      <c r="F879" s="4"/>
      <c r="G879" s="4"/>
      <c r="H879" s="61">
        <f t="shared" si="232"/>
        <v>0</v>
      </c>
      <c r="I879" s="101" t="s">
        <v>29</v>
      </c>
      <c r="J879" s="71">
        <f t="shared" si="238"/>
        <v>0</v>
      </c>
      <c r="K879" s="35"/>
      <c r="L879" s="35"/>
      <c r="M879" s="35"/>
      <c r="N879" s="72"/>
      <c r="O879" s="113"/>
      <c r="P879" s="114"/>
      <c r="Q879" s="112"/>
    </row>
    <row r="880" spans="1:18" ht="15.75" customHeight="1">
      <c r="A880" s="113"/>
      <c r="B880" s="128"/>
      <c r="C880" s="127"/>
      <c r="D880" s="156"/>
      <c r="E880" s="4"/>
      <c r="F880" s="4"/>
      <c r="G880" s="4"/>
      <c r="H880" s="61">
        <f t="shared" si="232"/>
        <v>0</v>
      </c>
      <c r="I880" s="101" t="s">
        <v>30</v>
      </c>
      <c r="J880" s="71">
        <f t="shared" si="238"/>
        <v>0</v>
      </c>
      <c r="K880" s="35"/>
      <c r="L880" s="35"/>
      <c r="M880" s="35"/>
      <c r="N880" s="72"/>
      <c r="O880" s="113"/>
      <c r="P880" s="114"/>
      <c r="Q880" s="112"/>
    </row>
    <row r="881" spans="1:17" ht="15.75" customHeight="1">
      <c r="A881" s="113"/>
      <c r="B881" s="128"/>
      <c r="C881" s="127"/>
      <c r="D881" s="156"/>
      <c r="E881" s="4"/>
      <c r="F881" s="4"/>
      <c r="G881" s="4"/>
      <c r="H881" s="61">
        <f t="shared" si="232"/>
        <v>0</v>
      </c>
      <c r="I881" s="101" t="s">
        <v>31</v>
      </c>
      <c r="J881" s="71">
        <f t="shared" si="238"/>
        <v>0</v>
      </c>
      <c r="K881" s="35"/>
      <c r="L881" s="35"/>
      <c r="M881" s="35"/>
      <c r="N881" s="72"/>
      <c r="O881" s="113"/>
      <c r="P881" s="114"/>
      <c r="Q881" s="112"/>
    </row>
    <row r="882" spans="1:17">
      <c r="A882" s="113" t="s">
        <v>174</v>
      </c>
      <c r="B882" s="128">
        <v>41275</v>
      </c>
      <c r="C882" s="127">
        <v>41639</v>
      </c>
      <c r="D882" s="156" t="s">
        <v>126</v>
      </c>
      <c r="E882" s="18">
        <f>SUM(E883:E888)</f>
        <v>0</v>
      </c>
      <c r="F882" s="18">
        <f t="shared" ref="F882:G882" si="242">SUM(F883:F888)</f>
        <v>0</v>
      </c>
      <c r="G882" s="18">
        <f t="shared" si="242"/>
        <v>53498.81</v>
      </c>
      <c r="H882" s="89">
        <f t="shared" si="232"/>
        <v>53498.81</v>
      </c>
      <c r="I882" s="102" t="s">
        <v>26</v>
      </c>
      <c r="J882" s="54">
        <f t="shared" si="238"/>
        <v>0</v>
      </c>
      <c r="K882" s="18"/>
      <c r="L882" s="18"/>
      <c r="M882" s="18"/>
      <c r="N882" s="56"/>
      <c r="O882" s="113"/>
      <c r="P882" s="114"/>
      <c r="Q882" s="112"/>
    </row>
    <row r="883" spans="1:17" ht="15.75" customHeight="1">
      <c r="A883" s="113"/>
      <c r="B883" s="128"/>
      <c r="C883" s="127"/>
      <c r="D883" s="156"/>
      <c r="E883" s="4"/>
      <c r="F883" s="4"/>
      <c r="G883" s="4">
        <v>53498.81</v>
      </c>
      <c r="H883" s="61">
        <f t="shared" si="232"/>
        <v>53498.81</v>
      </c>
      <c r="I883" s="101" t="s">
        <v>27</v>
      </c>
      <c r="J883" s="71">
        <f t="shared" si="238"/>
        <v>0</v>
      </c>
      <c r="K883" s="35"/>
      <c r="L883" s="35"/>
      <c r="M883" s="35"/>
      <c r="N883" s="72"/>
      <c r="O883" s="113"/>
      <c r="P883" s="114"/>
      <c r="Q883" s="112"/>
    </row>
    <row r="884" spans="1:17" ht="31.5">
      <c r="A884" s="113"/>
      <c r="B884" s="128"/>
      <c r="C884" s="127"/>
      <c r="D884" s="156"/>
      <c r="E884" s="4"/>
      <c r="F884" s="4"/>
      <c r="G884" s="4"/>
      <c r="H884" s="61">
        <f t="shared" si="232"/>
        <v>0</v>
      </c>
      <c r="I884" s="101" t="s">
        <v>28</v>
      </c>
      <c r="J884" s="71">
        <f t="shared" si="238"/>
        <v>0</v>
      </c>
      <c r="K884" s="35"/>
      <c r="L884" s="35"/>
      <c r="M884" s="35"/>
      <c r="N884" s="72"/>
      <c r="O884" s="113"/>
      <c r="P884" s="114"/>
      <c r="Q884" s="112"/>
    </row>
    <row r="885" spans="1:17" ht="47.25">
      <c r="A885" s="113"/>
      <c r="B885" s="128"/>
      <c r="C885" s="127"/>
      <c r="D885" s="156"/>
      <c r="E885" s="4"/>
      <c r="F885" s="4"/>
      <c r="G885" s="4"/>
      <c r="H885" s="61">
        <f t="shared" si="232"/>
        <v>0</v>
      </c>
      <c r="I885" s="101" t="s">
        <v>32</v>
      </c>
      <c r="J885" s="71">
        <f t="shared" si="238"/>
        <v>0</v>
      </c>
      <c r="K885" s="35"/>
      <c r="L885" s="35"/>
      <c r="M885" s="35"/>
      <c r="N885" s="72"/>
      <c r="O885" s="113"/>
      <c r="P885" s="114"/>
      <c r="Q885" s="112"/>
    </row>
    <row r="886" spans="1:17" ht="47.25">
      <c r="A886" s="113"/>
      <c r="B886" s="128"/>
      <c r="C886" s="127"/>
      <c r="D886" s="156"/>
      <c r="E886" s="4"/>
      <c r="F886" s="4"/>
      <c r="G886" s="4"/>
      <c r="H886" s="61">
        <f t="shared" si="232"/>
        <v>0</v>
      </c>
      <c r="I886" s="101" t="s">
        <v>29</v>
      </c>
      <c r="J886" s="71">
        <f t="shared" si="238"/>
        <v>0</v>
      </c>
      <c r="K886" s="35"/>
      <c r="L886" s="35"/>
      <c r="M886" s="35"/>
      <c r="N886" s="72"/>
      <c r="O886" s="113"/>
      <c r="P886" s="114"/>
      <c r="Q886" s="112"/>
    </row>
    <row r="887" spans="1:17" ht="15.75" customHeight="1">
      <c r="A887" s="113"/>
      <c r="B887" s="128"/>
      <c r="C887" s="127"/>
      <c r="D887" s="156"/>
      <c r="E887" s="4"/>
      <c r="F887" s="4"/>
      <c r="G887" s="4"/>
      <c r="H887" s="61">
        <f t="shared" si="232"/>
        <v>0</v>
      </c>
      <c r="I887" s="101" t="s">
        <v>30</v>
      </c>
      <c r="J887" s="71">
        <f t="shared" si="238"/>
        <v>0</v>
      </c>
      <c r="K887" s="35"/>
      <c r="L887" s="35"/>
      <c r="M887" s="35"/>
      <c r="N887" s="72"/>
      <c r="O887" s="113"/>
      <c r="P887" s="114"/>
      <c r="Q887" s="112"/>
    </row>
    <row r="888" spans="1:17" ht="15.75" customHeight="1">
      <c r="A888" s="113"/>
      <c r="B888" s="128"/>
      <c r="C888" s="127"/>
      <c r="D888" s="156"/>
      <c r="E888" s="4"/>
      <c r="F888" s="4"/>
      <c r="G888" s="4"/>
      <c r="H888" s="61">
        <f t="shared" si="232"/>
        <v>0</v>
      </c>
      <c r="I888" s="101" t="s">
        <v>31</v>
      </c>
      <c r="J888" s="71">
        <f t="shared" si="238"/>
        <v>0</v>
      </c>
      <c r="K888" s="35"/>
      <c r="L888" s="35"/>
      <c r="M888" s="35"/>
      <c r="N888" s="72"/>
      <c r="O888" s="113"/>
      <c r="P888" s="114"/>
      <c r="Q888" s="112"/>
    </row>
    <row r="889" spans="1:17">
      <c r="A889" s="113" t="s">
        <v>174</v>
      </c>
      <c r="B889" s="128">
        <v>41275</v>
      </c>
      <c r="C889" s="127">
        <v>41639</v>
      </c>
      <c r="D889" s="156" t="s">
        <v>127</v>
      </c>
      <c r="E889" s="18">
        <f>SUM(E890:E895)</f>
        <v>0</v>
      </c>
      <c r="F889" s="18">
        <f t="shared" ref="F889:G889" si="243">SUM(F890:F895)</f>
        <v>0</v>
      </c>
      <c r="G889" s="18">
        <f t="shared" si="243"/>
        <v>148852.18</v>
      </c>
      <c r="H889" s="89">
        <f t="shared" si="232"/>
        <v>148852.18</v>
      </c>
      <c r="I889" s="102" t="s">
        <v>26</v>
      </c>
      <c r="J889" s="54">
        <f t="shared" si="238"/>
        <v>0</v>
      </c>
      <c r="K889" s="18"/>
      <c r="L889" s="18"/>
      <c r="M889" s="18"/>
      <c r="N889" s="56"/>
      <c r="O889" s="113"/>
      <c r="P889" s="114"/>
      <c r="Q889" s="112"/>
    </row>
    <row r="890" spans="1:17" ht="15.75" customHeight="1">
      <c r="A890" s="113"/>
      <c r="B890" s="128"/>
      <c r="C890" s="127"/>
      <c r="D890" s="156"/>
      <c r="E890" s="4"/>
      <c r="F890" s="4"/>
      <c r="G890" s="4">
        <v>148852.18</v>
      </c>
      <c r="H890" s="61">
        <f t="shared" si="232"/>
        <v>148852.18</v>
      </c>
      <c r="I890" s="101" t="s">
        <v>27</v>
      </c>
      <c r="J890" s="71">
        <f t="shared" si="238"/>
        <v>0</v>
      </c>
      <c r="K890" s="35"/>
      <c r="L890" s="35"/>
      <c r="M890" s="35"/>
      <c r="N890" s="72"/>
      <c r="O890" s="113"/>
      <c r="P890" s="114"/>
      <c r="Q890" s="112"/>
    </row>
    <row r="891" spans="1:17" ht="31.5">
      <c r="A891" s="113"/>
      <c r="B891" s="128"/>
      <c r="C891" s="127"/>
      <c r="D891" s="156"/>
      <c r="E891" s="4"/>
      <c r="F891" s="4"/>
      <c r="G891" s="4"/>
      <c r="H891" s="61">
        <f t="shared" si="232"/>
        <v>0</v>
      </c>
      <c r="I891" s="101" t="s">
        <v>28</v>
      </c>
      <c r="J891" s="71">
        <f t="shared" si="238"/>
        <v>0</v>
      </c>
      <c r="K891" s="35"/>
      <c r="L891" s="35"/>
      <c r="M891" s="35"/>
      <c r="N891" s="72"/>
      <c r="O891" s="113"/>
      <c r="P891" s="114"/>
      <c r="Q891" s="112"/>
    </row>
    <row r="892" spans="1:17" ht="47.25">
      <c r="A892" s="113"/>
      <c r="B892" s="128"/>
      <c r="C892" s="127"/>
      <c r="D892" s="156"/>
      <c r="E892" s="4"/>
      <c r="F892" s="4"/>
      <c r="G892" s="4"/>
      <c r="H892" s="61">
        <f t="shared" si="232"/>
        <v>0</v>
      </c>
      <c r="I892" s="101" t="s">
        <v>32</v>
      </c>
      <c r="J892" s="71">
        <f t="shared" si="238"/>
        <v>0</v>
      </c>
      <c r="K892" s="35"/>
      <c r="L892" s="35"/>
      <c r="M892" s="35"/>
      <c r="N892" s="72"/>
      <c r="O892" s="113"/>
      <c r="P892" s="114"/>
      <c r="Q892" s="112"/>
    </row>
    <row r="893" spans="1:17" ht="47.25">
      <c r="A893" s="113"/>
      <c r="B893" s="128"/>
      <c r="C893" s="127"/>
      <c r="D893" s="156"/>
      <c r="E893" s="4"/>
      <c r="F893" s="4"/>
      <c r="G893" s="4"/>
      <c r="H893" s="61">
        <f t="shared" si="232"/>
        <v>0</v>
      </c>
      <c r="I893" s="101" t="s">
        <v>29</v>
      </c>
      <c r="J893" s="71">
        <f t="shared" si="238"/>
        <v>0</v>
      </c>
      <c r="K893" s="35"/>
      <c r="L893" s="35"/>
      <c r="M893" s="35"/>
      <c r="N893" s="72"/>
      <c r="O893" s="113"/>
      <c r="P893" s="114"/>
      <c r="Q893" s="112"/>
    </row>
    <row r="894" spans="1:17" ht="15.75" customHeight="1">
      <c r="A894" s="113"/>
      <c r="B894" s="128"/>
      <c r="C894" s="127"/>
      <c r="D894" s="156"/>
      <c r="E894" s="4"/>
      <c r="F894" s="4"/>
      <c r="G894" s="4"/>
      <c r="H894" s="61">
        <f t="shared" si="232"/>
        <v>0</v>
      </c>
      <c r="I894" s="101" t="s">
        <v>30</v>
      </c>
      <c r="J894" s="71">
        <f t="shared" si="238"/>
        <v>0</v>
      </c>
      <c r="K894" s="35"/>
      <c r="L894" s="35"/>
      <c r="M894" s="35"/>
      <c r="N894" s="72"/>
      <c r="O894" s="113"/>
      <c r="P894" s="114"/>
      <c r="Q894" s="112"/>
    </row>
    <row r="895" spans="1:17" ht="15.75" customHeight="1">
      <c r="A895" s="113"/>
      <c r="B895" s="128"/>
      <c r="C895" s="127"/>
      <c r="D895" s="156"/>
      <c r="E895" s="4"/>
      <c r="F895" s="4"/>
      <c r="G895" s="4"/>
      <c r="H895" s="61">
        <f t="shared" si="232"/>
        <v>0</v>
      </c>
      <c r="I895" s="101" t="s">
        <v>31</v>
      </c>
      <c r="J895" s="71">
        <f t="shared" si="238"/>
        <v>0</v>
      </c>
      <c r="K895" s="35"/>
      <c r="L895" s="35"/>
      <c r="M895" s="35"/>
      <c r="N895" s="72"/>
      <c r="O895" s="113"/>
      <c r="P895" s="114"/>
      <c r="Q895" s="112"/>
    </row>
    <row r="896" spans="1:17">
      <c r="A896" s="113" t="s">
        <v>174</v>
      </c>
      <c r="B896" s="128">
        <v>41275</v>
      </c>
      <c r="C896" s="127">
        <v>41639</v>
      </c>
      <c r="D896" s="156" t="s">
        <v>128</v>
      </c>
      <c r="E896" s="18">
        <f>SUM(E897:E902)</f>
        <v>0</v>
      </c>
      <c r="F896" s="18">
        <f t="shared" ref="F896:G896" si="244">SUM(F897:F902)</f>
        <v>0</v>
      </c>
      <c r="G896" s="18">
        <f t="shared" si="244"/>
        <v>277167.26</v>
      </c>
      <c r="H896" s="89">
        <f t="shared" si="232"/>
        <v>277167.26</v>
      </c>
      <c r="I896" s="102" t="s">
        <v>26</v>
      </c>
      <c r="J896" s="54">
        <f t="shared" si="238"/>
        <v>0</v>
      </c>
      <c r="K896" s="18"/>
      <c r="L896" s="18"/>
      <c r="M896" s="18"/>
      <c r="N896" s="56"/>
      <c r="O896" s="113"/>
      <c r="P896" s="114"/>
      <c r="Q896" s="112"/>
    </row>
    <row r="897" spans="1:17" ht="15.75" customHeight="1">
      <c r="A897" s="113"/>
      <c r="B897" s="128"/>
      <c r="C897" s="127"/>
      <c r="D897" s="156"/>
      <c r="E897" s="4"/>
      <c r="F897" s="4"/>
      <c r="G897" s="4">
        <v>277167.26</v>
      </c>
      <c r="H897" s="61">
        <f t="shared" si="232"/>
        <v>277167.26</v>
      </c>
      <c r="I897" s="101" t="s">
        <v>27</v>
      </c>
      <c r="J897" s="71">
        <f t="shared" si="238"/>
        <v>0</v>
      </c>
      <c r="K897" s="35"/>
      <c r="L897" s="35"/>
      <c r="M897" s="35"/>
      <c r="N897" s="72"/>
      <c r="O897" s="113"/>
      <c r="P897" s="114"/>
      <c r="Q897" s="112"/>
    </row>
    <row r="898" spans="1:17" ht="31.5">
      <c r="A898" s="113"/>
      <c r="B898" s="128"/>
      <c r="C898" s="127"/>
      <c r="D898" s="156"/>
      <c r="E898" s="4"/>
      <c r="F898" s="4"/>
      <c r="G898" s="4"/>
      <c r="H898" s="61">
        <f t="shared" si="232"/>
        <v>0</v>
      </c>
      <c r="I898" s="101" t="s">
        <v>28</v>
      </c>
      <c r="J898" s="71">
        <f t="shared" si="238"/>
        <v>0</v>
      </c>
      <c r="K898" s="35"/>
      <c r="L898" s="35"/>
      <c r="M898" s="35"/>
      <c r="N898" s="72"/>
      <c r="O898" s="113"/>
      <c r="P898" s="114"/>
      <c r="Q898" s="112"/>
    </row>
    <row r="899" spans="1:17" ht="47.25">
      <c r="A899" s="113"/>
      <c r="B899" s="128"/>
      <c r="C899" s="127"/>
      <c r="D899" s="156"/>
      <c r="E899" s="4"/>
      <c r="F899" s="4"/>
      <c r="G899" s="4"/>
      <c r="H899" s="61">
        <f t="shared" si="232"/>
        <v>0</v>
      </c>
      <c r="I899" s="101" t="s">
        <v>32</v>
      </c>
      <c r="J899" s="71">
        <f t="shared" si="238"/>
        <v>0</v>
      </c>
      <c r="K899" s="35"/>
      <c r="L899" s="35"/>
      <c r="M899" s="35"/>
      <c r="N899" s="72"/>
      <c r="O899" s="113"/>
      <c r="P899" s="114"/>
      <c r="Q899" s="112"/>
    </row>
    <row r="900" spans="1:17" ht="47.25">
      <c r="A900" s="113"/>
      <c r="B900" s="128"/>
      <c r="C900" s="127"/>
      <c r="D900" s="156"/>
      <c r="E900" s="4"/>
      <c r="F900" s="4"/>
      <c r="G900" s="4"/>
      <c r="H900" s="61">
        <f t="shared" si="232"/>
        <v>0</v>
      </c>
      <c r="I900" s="101" t="s">
        <v>29</v>
      </c>
      <c r="J900" s="71">
        <f t="shared" si="238"/>
        <v>0</v>
      </c>
      <c r="K900" s="35"/>
      <c r="L900" s="35"/>
      <c r="M900" s="35"/>
      <c r="N900" s="72"/>
      <c r="O900" s="113"/>
      <c r="P900" s="114"/>
      <c r="Q900" s="112"/>
    </row>
    <row r="901" spans="1:17" ht="15.75" customHeight="1">
      <c r="A901" s="113"/>
      <c r="B901" s="128"/>
      <c r="C901" s="127"/>
      <c r="D901" s="156"/>
      <c r="E901" s="4"/>
      <c r="F901" s="4"/>
      <c r="G901" s="4"/>
      <c r="H901" s="61">
        <f t="shared" si="232"/>
        <v>0</v>
      </c>
      <c r="I901" s="101" t="s">
        <v>30</v>
      </c>
      <c r="J901" s="71">
        <f t="shared" si="238"/>
        <v>0</v>
      </c>
      <c r="K901" s="35"/>
      <c r="L901" s="35"/>
      <c r="M901" s="35"/>
      <c r="N901" s="72"/>
      <c r="O901" s="113"/>
      <c r="P901" s="114"/>
      <c r="Q901" s="112"/>
    </row>
    <row r="902" spans="1:17" ht="15.75" customHeight="1">
      <c r="A902" s="113"/>
      <c r="B902" s="128"/>
      <c r="C902" s="127"/>
      <c r="D902" s="156"/>
      <c r="E902" s="4"/>
      <c r="F902" s="4"/>
      <c r="G902" s="4"/>
      <c r="H902" s="61">
        <f t="shared" si="232"/>
        <v>0</v>
      </c>
      <c r="I902" s="101" t="s">
        <v>31</v>
      </c>
      <c r="J902" s="71">
        <f t="shared" si="238"/>
        <v>0</v>
      </c>
      <c r="K902" s="35"/>
      <c r="L902" s="35"/>
      <c r="M902" s="35"/>
      <c r="N902" s="72"/>
      <c r="O902" s="113"/>
      <c r="P902" s="114"/>
      <c r="Q902" s="112"/>
    </row>
    <row r="903" spans="1:17">
      <c r="A903" s="113" t="s">
        <v>174</v>
      </c>
      <c r="B903" s="128">
        <v>41275</v>
      </c>
      <c r="C903" s="127">
        <v>41639</v>
      </c>
      <c r="D903" s="156" t="s">
        <v>129</v>
      </c>
      <c r="E903" s="18">
        <f>SUM(E904:E909)</f>
        <v>0</v>
      </c>
      <c r="F903" s="18">
        <f t="shared" ref="F903:G903" si="245">SUM(F904:F909)</f>
        <v>0</v>
      </c>
      <c r="G903" s="18">
        <f t="shared" si="245"/>
        <v>139160.17000000001</v>
      </c>
      <c r="H903" s="89">
        <f t="shared" ref="H903:H966" si="246">E903+F903+G903</f>
        <v>139160.17000000001</v>
      </c>
      <c r="I903" s="102" t="s">
        <v>26</v>
      </c>
      <c r="J903" s="54">
        <f t="shared" si="238"/>
        <v>0</v>
      </c>
      <c r="K903" s="18"/>
      <c r="L903" s="18"/>
      <c r="M903" s="18"/>
      <c r="N903" s="56"/>
      <c r="O903" s="113"/>
      <c r="P903" s="114"/>
      <c r="Q903" s="112"/>
    </row>
    <row r="904" spans="1:17" ht="15.75" customHeight="1">
      <c r="A904" s="113"/>
      <c r="B904" s="128"/>
      <c r="C904" s="127"/>
      <c r="D904" s="156"/>
      <c r="E904" s="4"/>
      <c r="F904" s="4"/>
      <c r="G904" s="4">
        <v>139160.17000000001</v>
      </c>
      <c r="H904" s="61">
        <f t="shared" si="246"/>
        <v>139160.17000000001</v>
      </c>
      <c r="I904" s="101" t="s">
        <v>27</v>
      </c>
      <c r="J904" s="71">
        <f t="shared" si="238"/>
        <v>0</v>
      </c>
      <c r="K904" s="35"/>
      <c r="L904" s="35"/>
      <c r="M904" s="35"/>
      <c r="N904" s="72"/>
      <c r="O904" s="113"/>
      <c r="P904" s="114"/>
      <c r="Q904" s="112"/>
    </row>
    <row r="905" spans="1:17" ht="31.5">
      <c r="A905" s="113"/>
      <c r="B905" s="128"/>
      <c r="C905" s="127"/>
      <c r="D905" s="156"/>
      <c r="E905" s="4"/>
      <c r="F905" s="4"/>
      <c r="G905" s="4"/>
      <c r="H905" s="61">
        <f t="shared" si="246"/>
        <v>0</v>
      </c>
      <c r="I905" s="101" t="s">
        <v>28</v>
      </c>
      <c r="J905" s="71">
        <f t="shared" si="238"/>
        <v>0</v>
      </c>
      <c r="K905" s="35"/>
      <c r="L905" s="35"/>
      <c r="M905" s="35"/>
      <c r="N905" s="72"/>
      <c r="O905" s="113"/>
      <c r="P905" s="114"/>
      <c r="Q905" s="112"/>
    </row>
    <row r="906" spans="1:17" ht="47.25">
      <c r="A906" s="113"/>
      <c r="B906" s="128"/>
      <c r="C906" s="127"/>
      <c r="D906" s="156"/>
      <c r="E906" s="4"/>
      <c r="F906" s="4"/>
      <c r="G906" s="4"/>
      <c r="H906" s="61">
        <f t="shared" si="246"/>
        <v>0</v>
      </c>
      <c r="I906" s="101" t="s">
        <v>32</v>
      </c>
      <c r="J906" s="71">
        <f t="shared" si="238"/>
        <v>0</v>
      </c>
      <c r="K906" s="35"/>
      <c r="L906" s="35"/>
      <c r="M906" s="35"/>
      <c r="N906" s="72"/>
      <c r="O906" s="113"/>
      <c r="P906" s="114"/>
      <c r="Q906" s="112"/>
    </row>
    <row r="907" spans="1:17" ht="47.25">
      <c r="A907" s="113"/>
      <c r="B907" s="128"/>
      <c r="C907" s="127"/>
      <c r="D907" s="156"/>
      <c r="E907" s="4"/>
      <c r="F907" s="4"/>
      <c r="G907" s="4"/>
      <c r="H907" s="61">
        <f t="shared" si="246"/>
        <v>0</v>
      </c>
      <c r="I907" s="101" t="s">
        <v>29</v>
      </c>
      <c r="J907" s="71">
        <f t="shared" si="238"/>
        <v>0</v>
      </c>
      <c r="K907" s="35"/>
      <c r="L907" s="35"/>
      <c r="M907" s="35"/>
      <c r="N907" s="72"/>
      <c r="O907" s="113"/>
      <c r="P907" s="114"/>
      <c r="Q907" s="112"/>
    </row>
    <row r="908" spans="1:17" ht="15.75" customHeight="1">
      <c r="A908" s="113"/>
      <c r="B908" s="128"/>
      <c r="C908" s="127"/>
      <c r="D908" s="156"/>
      <c r="E908" s="4"/>
      <c r="F908" s="4"/>
      <c r="G908" s="4"/>
      <c r="H908" s="61">
        <f t="shared" si="246"/>
        <v>0</v>
      </c>
      <c r="I908" s="101" t="s">
        <v>30</v>
      </c>
      <c r="J908" s="71">
        <f t="shared" si="238"/>
        <v>0</v>
      </c>
      <c r="K908" s="35"/>
      <c r="L908" s="35"/>
      <c r="M908" s="35"/>
      <c r="N908" s="72"/>
      <c r="O908" s="113"/>
      <c r="P908" s="114"/>
      <c r="Q908" s="112"/>
    </row>
    <row r="909" spans="1:17" ht="15.75" customHeight="1">
      <c r="A909" s="113"/>
      <c r="B909" s="128"/>
      <c r="C909" s="127"/>
      <c r="D909" s="156"/>
      <c r="E909" s="4"/>
      <c r="F909" s="4"/>
      <c r="G909" s="4"/>
      <c r="H909" s="61">
        <f t="shared" si="246"/>
        <v>0</v>
      </c>
      <c r="I909" s="101" t="s">
        <v>31</v>
      </c>
      <c r="J909" s="71">
        <f t="shared" si="238"/>
        <v>0</v>
      </c>
      <c r="K909" s="35"/>
      <c r="L909" s="35"/>
      <c r="M909" s="35"/>
      <c r="N909" s="72"/>
      <c r="O909" s="113"/>
      <c r="P909" s="114"/>
      <c r="Q909" s="112"/>
    </row>
    <row r="910" spans="1:17">
      <c r="A910" s="113" t="s">
        <v>174</v>
      </c>
      <c r="B910" s="128">
        <v>41275</v>
      </c>
      <c r="C910" s="127">
        <v>41639</v>
      </c>
      <c r="D910" s="156" t="s">
        <v>130</v>
      </c>
      <c r="E910" s="18">
        <f>SUM(E911:E916)</f>
        <v>0</v>
      </c>
      <c r="F910" s="18">
        <f t="shared" ref="F910:G910" si="247">SUM(F911:F916)</f>
        <v>0</v>
      </c>
      <c r="G910" s="18">
        <f t="shared" si="247"/>
        <v>32948.28</v>
      </c>
      <c r="H910" s="89">
        <f t="shared" si="246"/>
        <v>32948.28</v>
      </c>
      <c r="I910" s="102" t="s">
        <v>26</v>
      </c>
      <c r="J910" s="54">
        <f t="shared" si="238"/>
        <v>0</v>
      </c>
      <c r="K910" s="18"/>
      <c r="L910" s="18"/>
      <c r="M910" s="18"/>
      <c r="N910" s="56"/>
      <c r="O910" s="113"/>
      <c r="P910" s="114"/>
      <c r="Q910" s="112"/>
    </row>
    <row r="911" spans="1:17" ht="15.75" customHeight="1">
      <c r="A911" s="113"/>
      <c r="B911" s="128"/>
      <c r="C911" s="127"/>
      <c r="D911" s="156"/>
      <c r="E911" s="4"/>
      <c r="F911" s="4"/>
      <c r="G911" s="4">
        <v>32948.28</v>
      </c>
      <c r="H911" s="61">
        <f t="shared" si="246"/>
        <v>32948.28</v>
      </c>
      <c r="I911" s="101" t="s">
        <v>27</v>
      </c>
      <c r="J911" s="71">
        <f t="shared" si="238"/>
        <v>0</v>
      </c>
      <c r="K911" s="35"/>
      <c r="L911" s="35"/>
      <c r="M911" s="35"/>
      <c r="N911" s="72"/>
      <c r="O911" s="113"/>
      <c r="P911" s="114"/>
      <c r="Q911" s="112"/>
    </row>
    <row r="912" spans="1:17" ht="31.5">
      <c r="A912" s="113"/>
      <c r="B912" s="128"/>
      <c r="C912" s="127"/>
      <c r="D912" s="156"/>
      <c r="E912" s="4"/>
      <c r="F912" s="4"/>
      <c r="G912" s="4"/>
      <c r="H912" s="61">
        <f t="shared" si="246"/>
        <v>0</v>
      </c>
      <c r="I912" s="101" t="s">
        <v>28</v>
      </c>
      <c r="J912" s="71">
        <f t="shared" si="238"/>
        <v>0</v>
      </c>
      <c r="K912" s="35"/>
      <c r="L912" s="35"/>
      <c r="M912" s="35"/>
      <c r="N912" s="72"/>
      <c r="O912" s="113"/>
      <c r="P912" s="114"/>
      <c r="Q912" s="112"/>
    </row>
    <row r="913" spans="1:17" ht="47.25">
      <c r="A913" s="113"/>
      <c r="B913" s="128"/>
      <c r="C913" s="127"/>
      <c r="D913" s="156"/>
      <c r="E913" s="4"/>
      <c r="F913" s="4"/>
      <c r="G913" s="4"/>
      <c r="H913" s="61">
        <f t="shared" si="246"/>
        <v>0</v>
      </c>
      <c r="I913" s="101" t="s">
        <v>32</v>
      </c>
      <c r="J913" s="71">
        <f t="shared" si="238"/>
        <v>0</v>
      </c>
      <c r="K913" s="35"/>
      <c r="L913" s="35"/>
      <c r="M913" s="35"/>
      <c r="N913" s="72"/>
      <c r="O913" s="113"/>
      <c r="P913" s="114"/>
      <c r="Q913" s="112"/>
    </row>
    <row r="914" spans="1:17" ht="47.25">
      <c r="A914" s="113"/>
      <c r="B914" s="128"/>
      <c r="C914" s="127"/>
      <c r="D914" s="156"/>
      <c r="E914" s="4"/>
      <c r="F914" s="4"/>
      <c r="G914" s="4"/>
      <c r="H914" s="61">
        <f t="shared" si="246"/>
        <v>0</v>
      </c>
      <c r="I914" s="101" t="s">
        <v>29</v>
      </c>
      <c r="J914" s="71">
        <f t="shared" si="238"/>
        <v>0</v>
      </c>
      <c r="K914" s="35"/>
      <c r="L914" s="35"/>
      <c r="M914" s="35"/>
      <c r="N914" s="72"/>
      <c r="O914" s="113"/>
      <c r="P914" s="114"/>
      <c r="Q914" s="112"/>
    </row>
    <row r="915" spans="1:17" ht="15.75" customHeight="1">
      <c r="A915" s="113"/>
      <c r="B915" s="128"/>
      <c r="C915" s="127"/>
      <c r="D915" s="156"/>
      <c r="E915" s="4"/>
      <c r="F915" s="4"/>
      <c r="G915" s="4"/>
      <c r="H915" s="61">
        <f t="shared" si="246"/>
        <v>0</v>
      </c>
      <c r="I915" s="101" t="s">
        <v>30</v>
      </c>
      <c r="J915" s="71">
        <f t="shared" si="238"/>
        <v>0</v>
      </c>
      <c r="K915" s="35"/>
      <c r="L915" s="35"/>
      <c r="M915" s="35"/>
      <c r="N915" s="72"/>
      <c r="O915" s="113"/>
      <c r="P915" s="114"/>
      <c r="Q915" s="112"/>
    </row>
    <row r="916" spans="1:17" ht="15.75" customHeight="1">
      <c r="A916" s="113"/>
      <c r="B916" s="128"/>
      <c r="C916" s="127"/>
      <c r="D916" s="156"/>
      <c r="E916" s="4"/>
      <c r="F916" s="4"/>
      <c r="G916" s="4"/>
      <c r="H916" s="61">
        <f t="shared" si="246"/>
        <v>0</v>
      </c>
      <c r="I916" s="101" t="s">
        <v>31</v>
      </c>
      <c r="J916" s="71">
        <f t="shared" si="238"/>
        <v>0</v>
      </c>
      <c r="K916" s="35"/>
      <c r="L916" s="35"/>
      <c r="M916" s="35"/>
      <c r="N916" s="72"/>
      <c r="O916" s="113"/>
      <c r="P916" s="114"/>
      <c r="Q916" s="112"/>
    </row>
    <row r="917" spans="1:17" ht="15.75" customHeight="1">
      <c r="A917" s="113" t="s">
        <v>174</v>
      </c>
      <c r="B917" s="128">
        <v>41275</v>
      </c>
      <c r="C917" s="127">
        <v>41639</v>
      </c>
      <c r="D917" s="156" t="s">
        <v>131</v>
      </c>
      <c r="E917" s="18">
        <f>SUM(E918:E923)</f>
        <v>0</v>
      </c>
      <c r="F917" s="18">
        <f t="shared" ref="F917:G917" si="248">SUM(F918:F923)</f>
        <v>0</v>
      </c>
      <c r="G917" s="18">
        <f t="shared" si="248"/>
        <v>46131.71</v>
      </c>
      <c r="H917" s="89">
        <f t="shared" si="246"/>
        <v>46131.71</v>
      </c>
      <c r="I917" s="102" t="s">
        <v>26</v>
      </c>
      <c r="J917" s="54">
        <f t="shared" si="238"/>
        <v>0</v>
      </c>
      <c r="K917" s="18"/>
      <c r="L917" s="18"/>
      <c r="M917" s="18"/>
      <c r="N917" s="56"/>
      <c r="O917" s="113"/>
      <c r="P917" s="114"/>
      <c r="Q917" s="112"/>
    </row>
    <row r="918" spans="1:17" ht="15.75" customHeight="1">
      <c r="A918" s="113"/>
      <c r="B918" s="128"/>
      <c r="C918" s="127"/>
      <c r="D918" s="156"/>
      <c r="E918" s="4"/>
      <c r="F918" s="4"/>
      <c r="G918" s="4">
        <v>46131.71</v>
      </c>
      <c r="H918" s="61">
        <f t="shared" si="246"/>
        <v>46131.71</v>
      </c>
      <c r="I918" s="101" t="s">
        <v>27</v>
      </c>
      <c r="J918" s="71">
        <f t="shared" si="238"/>
        <v>0</v>
      </c>
      <c r="K918" s="35"/>
      <c r="L918" s="35"/>
      <c r="M918" s="35"/>
      <c r="N918" s="72"/>
      <c r="O918" s="113"/>
      <c r="P918" s="114"/>
      <c r="Q918" s="112"/>
    </row>
    <row r="919" spans="1:17" ht="31.5">
      <c r="A919" s="113"/>
      <c r="B919" s="128"/>
      <c r="C919" s="127"/>
      <c r="D919" s="156"/>
      <c r="E919" s="4"/>
      <c r="F919" s="4"/>
      <c r="G919" s="4"/>
      <c r="H919" s="61">
        <f t="shared" si="246"/>
        <v>0</v>
      </c>
      <c r="I919" s="101" t="s">
        <v>28</v>
      </c>
      <c r="J919" s="71">
        <f t="shared" si="238"/>
        <v>0</v>
      </c>
      <c r="K919" s="35"/>
      <c r="L919" s="35"/>
      <c r="M919" s="35"/>
      <c r="N919" s="72"/>
      <c r="O919" s="113"/>
      <c r="P919" s="114"/>
      <c r="Q919" s="112"/>
    </row>
    <row r="920" spans="1:17" ht="47.25">
      <c r="A920" s="113"/>
      <c r="B920" s="128"/>
      <c r="C920" s="127"/>
      <c r="D920" s="156"/>
      <c r="E920" s="4"/>
      <c r="F920" s="4"/>
      <c r="G920" s="4"/>
      <c r="H920" s="61">
        <f t="shared" si="246"/>
        <v>0</v>
      </c>
      <c r="I920" s="101" t="s">
        <v>32</v>
      </c>
      <c r="J920" s="71">
        <f t="shared" si="238"/>
        <v>0</v>
      </c>
      <c r="K920" s="35"/>
      <c r="L920" s="35"/>
      <c r="M920" s="35"/>
      <c r="N920" s="72"/>
      <c r="O920" s="113"/>
      <c r="P920" s="114"/>
      <c r="Q920" s="112"/>
    </row>
    <row r="921" spans="1:17" ht="47.25">
      <c r="A921" s="113"/>
      <c r="B921" s="128"/>
      <c r="C921" s="127"/>
      <c r="D921" s="156"/>
      <c r="E921" s="4"/>
      <c r="F921" s="4"/>
      <c r="G921" s="4"/>
      <c r="H921" s="61">
        <f t="shared" si="246"/>
        <v>0</v>
      </c>
      <c r="I921" s="101" t="s">
        <v>29</v>
      </c>
      <c r="J921" s="71">
        <f t="shared" si="238"/>
        <v>0</v>
      </c>
      <c r="K921" s="35"/>
      <c r="L921" s="35"/>
      <c r="M921" s="35"/>
      <c r="N921" s="72"/>
      <c r="O921" s="113"/>
      <c r="P921" s="114"/>
      <c r="Q921" s="112"/>
    </row>
    <row r="922" spans="1:17" ht="15.75" customHeight="1">
      <c r="A922" s="113"/>
      <c r="B922" s="128"/>
      <c r="C922" s="127"/>
      <c r="D922" s="156"/>
      <c r="E922" s="4"/>
      <c r="F922" s="4"/>
      <c r="G922" s="4"/>
      <c r="H922" s="61">
        <f t="shared" si="246"/>
        <v>0</v>
      </c>
      <c r="I922" s="101" t="s">
        <v>30</v>
      </c>
      <c r="J922" s="71">
        <f t="shared" si="238"/>
        <v>0</v>
      </c>
      <c r="K922" s="35"/>
      <c r="L922" s="35"/>
      <c r="M922" s="35"/>
      <c r="N922" s="72"/>
      <c r="O922" s="113"/>
      <c r="P922" s="114"/>
      <c r="Q922" s="112"/>
    </row>
    <row r="923" spans="1:17" ht="15.75" customHeight="1">
      <c r="A923" s="113"/>
      <c r="B923" s="128"/>
      <c r="C923" s="127"/>
      <c r="D923" s="156"/>
      <c r="E923" s="4"/>
      <c r="F923" s="4"/>
      <c r="G923" s="4"/>
      <c r="H923" s="61">
        <f t="shared" si="246"/>
        <v>0</v>
      </c>
      <c r="I923" s="101" t="s">
        <v>31</v>
      </c>
      <c r="J923" s="71">
        <f t="shared" ref="J923:J979" si="249">K923+L923+M923+N923</f>
        <v>0</v>
      </c>
      <c r="K923" s="35"/>
      <c r="L923" s="35"/>
      <c r="M923" s="35"/>
      <c r="N923" s="72"/>
      <c r="O923" s="113"/>
      <c r="P923" s="114"/>
      <c r="Q923" s="112"/>
    </row>
    <row r="924" spans="1:17">
      <c r="A924" s="113" t="s">
        <v>174</v>
      </c>
      <c r="B924" s="128">
        <v>41275</v>
      </c>
      <c r="C924" s="127">
        <v>41639</v>
      </c>
      <c r="D924" s="156" t="s">
        <v>132</v>
      </c>
      <c r="E924" s="18">
        <f>SUM(E925:E930)</f>
        <v>0</v>
      </c>
      <c r="F924" s="18">
        <f t="shared" ref="F924:G924" si="250">SUM(F925:F930)</f>
        <v>0</v>
      </c>
      <c r="G924" s="18">
        <f t="shared" si="250"/>
        <v>100687.17</v>
      </c>
      <c r="H924" s="89">
        <f t="shared" si="246"/>
        <v>100687.17</v>
      </c>
      <c r="I924" s="102" t="s">
        <v>26</v>
      </c>
      <c r="J924" s="54">
        <f t="shared" si="249"/>
        <v>0</v>
      </c>
      <c r="K924" s="18"/>
      <c r="L924" s="18"/>
      <c r="M924" s="18"/>
      <c r="N924" s="56"/>
      <c r="O924" s="113"/>
      <c r="P924" s="114"/>
      <c r="Q924" s="112"/>
    </row>
    <row r="925" spans="1:17" ht="15.75" customHeight="1">
      <c r="A925" s="113"/>
      <c r="B925" s="128"/>
      <c r="C925" s="127"/>
      <c r="D925" s="156"/>
      <c r="E925" s="4"/>
      <c r="F925" s="4"/>
      <c r="G925" s="4">
        <v>100687.17</v>
      </c>
      <c r="H925" s="61">
        <f t="shared" si="246"/>
        <v>100687.17</v>
      </c>
      <c r="I925" s="101" t="s">
        <v>27</v>
      </c>
      <c r="J925" s="71">
        <f t="shared" si="249"/>
        <v>0</v>
      </c>
      <c r="K925" s="35"/>
      <c r="L925" s="35"/>
      <c r="M925" s="35"/>
      <c r="N925" s="72"/>
      <c r="O925" s="113"/>
      <c r="P925" s="114"/>
      <c r="Q925" s="112"/>
    </row>
    <row r="926" spans="1:17" ht="31.5">
      <c r="A926" s="113"/>
      <c r="B926" s="128"/>
      <c r="C926" s="127"/>
      <c r="D926" s="156"/>
      <c r="E926" s="4"/>
      <c r="F926" s="4"/>
      <c r="G926" s="4"/>
      <c r="H926" s="61">
        <f t="shared" si="246"/>
        <v>0</v>
      </c>
      <c r="I926" s="101" t="s">
        <v>28</v>
      </c>
      <c r="J926" s="71">
        <f t="shared" si="249"/>
        <v>0</v>
      </c>
      <c r="K926" s="35"/>
      <c r="L926" s="35"/>
      <c r="M926" s="35"/>
      <c r="N926" s="72"/>
      <c r="O926" s="113"/>
      <c r="P926" s="114"/>
      <c r="Q926" s="112"/>
    </row>
    <row r="927" spans="1:17" ht="47.25">
      <c r="A927" s="113"/>
      <c r="B927" s="128"/>
      <c r="C927" s="127"/>
      <c r="D927" s="156"/>
      <c r="E927" s="4"/>
      <c r="F927" s="4"/>
      <c r="G927" s="4"/>
      <c r="H927" s="61">
        <f t="shared" si="246"/>
        <v>0</v>
      </c>
      <c r="I927" s="101" t="s">
        <v>32</v>
      </c>
      <c r="J927" s="71">
        <f t="shared" si="249"/>
        <v>0</v>
      </c>
      <c r="K927" s="35"/>
      <c r="L927" s="35"/>
      <c r="M927" s="35"/>
      <c r="N927" s="72"/>
      <c r="O927" s="113"/>
      <c r="P927" s="114"/>
      <c r="Q927" s="112"/>
    </row>
    <row r="928" spans="1:17" ht="47.25">
      <c r="A928" s="113"/>
      <c r="B928" s="128"/>
      <c r="C928" s="127"/>
      <c r="D928" s="156"/>
      <c r="E928" s="4"/>
      <c r="F928" s="4"/>
      <c r="G928" s="4"/>
      <c r="H928" s="61">
        <f t="shared" si="246"/>
        <v>0</v>
      </c>
      <c r="I928" s="101" t="s">
        <v>29</v>
      </c>
      <c r="J928" s="71">
        <f t="shared" si="249"/>
        <v>0</v>
      </c>
      <c r="K928" s="35"/>
      <c r="L928" s="35"/>
      <c r="M928" s="35"/>
      <c r="N928" s="72"/>
      <c r="O928" s="113"/>
      <c r="P928" s="114"/>
      <c r="Q928" s="112"/>
    </row>
    <row r="929" spans="1:17" ht="15.75" customHeight="1">
      <c r="A929" s="113"/>
      <c r="B929" s="128"/>
      <c r="C929" s="127"/>
      <c r="D929" s="156"/>
      <c r="E929" s="4"/>
      <c r="F929" s="4"/>
      <c r="G929" s="4"/>
      <c r="H929" s="61">
        <f t="shared" si="246"/>
        <v>0</v>
      </c>
      <c r="I929" s="101" t="s">
        <v>30</v>
      </c>
      <c r="J929" s="71">
        <f t="shared" si="249"/>
        <v>0</v>
      </c>
      <c r="K929" s="35"/>
      <c r="L929" s="35"/>
      <c r="M929" s="35"/>
      <c r="N929" s="72"/>
      <c r="O929" s="113"/>
      <c r="P929" s="114"/>
      <c r="Q929" s="112"/>
    </row>
    <row r="930" spans="1:17" ht="15.75" customHeight="1">
      <c r="A930" s="113"/>
      <c r="B930" s="128"/>
      <c r="C930" s="127"/>
      <c r="D930" s="156"/>
      <c r="E930" s="4"/>
      <c r="F930" s="4"/>
      <c r="G930" s="4"/>
      <c r="H930" s="61">
        <f t="shared" si="246"/>
        <v>0</v>
      </c>
      <c r="I930" s="101" t="s">
        <v>31</v>
      </c>
      <c r="J930" s="71">
        <f t="shared" si="249"/>
        <v>0</v>
      </c>
      <c r="K930" s="35"/>
      <c r="L930" s="35"/>
      <c r="M930" s="35"/>
      <c r="N930" s="72"/>
      <c r="O930" s="113"/>
      <c r="P930" s="114"/>
      <c r="Q930" s="112"/>
    </row>
    <row r="931" spans="1:17">
      <c r="A931" s="113" t="s">
        <v>174</v>
      </c>
      <c r="B931" s="128">
        <v>41275</v>
      </c>
      <c r="C931" s="127">
        <v>41639</v>
      </c>
      <c r="D931" s="156" t="s">
        <v>133</v>
      </c>
      <c r="E931" s="18">
        <f>SUM(E932:E937)</f>
        <v>0</v>
      </c>
      <c r="F931" s="18">
        <f t="shared" ref="F931:G931" si="251">SUM(F932:F937)</f>
        <v>0</v>
      </c>
      <c r="G931" s="18">
        <f t="shared" si="251"/>
        <v>125600.78</v>
      </c>
      <c r="H931" s="89">
        <f t="shared" si="246"/>
        <v>125600.78</v>
      </c>
      <c r="I931" s="102" t="s">
        <v>26</v>
      </c>
      <c r="J931" s="54">
        <f t="shared" si="249"/>
        <v>0</v>
      </c>
      <c r="K931" s="18"/>
      <c r="L931" s="18"/>
      <c r="M931" s="18"/>
      <c r="N931" s="56"/>
      <c r="O931" s="113"/>
      <c r="P931" s="114"/>
      <c r="Q931" s="112"/>
    </row>
    <row r="932" spans="1:17" ht="15.75" customHeight="1">
      <c r="A932" s="113"/>
      <c r="B932" s="128"/>
      <c r="C932" s="127"/>
      <c r="D932" s="156"/>
      <c r="E932" s="4"/>
      <c r="F932" s="4"/>
      <c r="G932" s="4">
        <v>125600.78</v>
      </c>
      <c r="H932" s="61">
        <f t="shared" si="246"/>
        <v>125600.78</v>
      </c>
      <c r="I932" s="101" t="s">
        <v>27</v>
      </c>
      <c r="J932" s="71">
        <f t="shared" si="249"/>
        <v>0</v>
      </c>
      <c r="K932" s="35"/>
      <c r="L932" s="35"/>
      <c r="M932" s="35"/>
      <c r="N932" s="72"/>
      <c r="O932" s="113"/>
      <c r="P932" s="114"/>
      <c r="Q932" s="112"/>
    </row>
    <row r="933" spans="1:17" ht="31.5">
      <c r="A933" s="113"/>
      <c r="B933" s="128"/>
      <c r="C933" s="127"/>
      <c r="D933" s="156"/>
      <c r="E933" s="4"/>
      <c r="F933" s="4"/>
      <c r="G933" s="4"/>
      <c r="H933" s="61">
        <f t="shared" si="246"/>
        <v>0</v>
      </c>
      <c r="I933" s="101" t="s">
        <v>28</v>
      </c>
      <c r="J933" s="71">
        <f t="shared" si="249"/>
        <v>0</v>
      </c>
      <c r="K933" s="35"/>
      <c r="L933" s="35"/>
      <c r="M933" s="35"/>
      <c r="N933" s="72"/>
      <c r="O933" s="113"/>
      <c r="P933" s="114"/>
      <c r="Q933" s="112"/>
    </row>
    <row r="934" spans="1:17" ht="47.25">
      <c r="A934" s="113"/>
      <c r="B934" s="128"/>
      <c r="C934" s="127"/>
      <c r="D934" s="156"/>
      <c r="E934" s="4"/>
      <c r="F934" s="4"/>
      <c r="G934" s="4"/>
      <c r="H934" s="61">
        <f t="shared" si="246"/>
        <v>0</v>
      </c>
      <c r="I934" s="101" t="s">
        <v>32</v>
      </c>
      <c r="J934" s="71">
        <f t="shared" si="249"/>
        <v>0</v>
      </c>
      <c r="K934" s="35"/>
      <c r="L934" s="35"/>
      <c r="M934" s="35"/>
      <c r="N934" s="72"/>
      <c r="O934" s="113"/>
      <c r="P934" s="114"/>
      <c r="Q934" s="112"/>
    </row>
    <row r="935" spans="1:17" ht="47.25">
      <c r="A935" s="113"/>
      <c r="B935" s="128"/>
      <c r="C935" s="127"/>
      <c r="D935" s="156"/>
      <c r="E935" s="4"/>
      <c r="F935" s="4"/>
      <c r="G935" s="4"/>
      <c r="H935" s="61">
        <f t="shared" si="246"/>
        <v>0</v>
      </c>
      <c r="I935" s="101" t="s">
        <v>29</v>
      </c>
      <c r="J935" s="71">
        <f t="shared" si="249"/>
        <v>0</v>
      </c>
      <c r="K935" s="35"/>
      <c r="L935" s="35"/>
      <c r="M935" s="35"/>
      <c r="N935" s="72"/>
      <c r="O935" s="113"/>
      <c r="P935" s="114"/>
      <c r="Q935" s="112"/>
    </row>
    <row r="936" spans="1:17" ht="15.75" customHeight="1">
      <c r="A936" s="113"/>
      <c r="B936" s="128"/>
      <c r="C936" s="127"/>
      <c r="D936" s="156"/>
      <c r="E936" s="4"/>
      <c r="F936" s="4"/>
      <c r="G936" s="4"/>
      <c r="H936" s="61">
        <f t="shared" si="246"/>
        <v>0</v>
      </c>
      <c r="I936" s="101" t="s">
        <v>30</v>
      </c>
      <c r="J936" s="71">
        <f t="shared" si="249"/>
        <v>0</v>
      </c>
      <c r="K936" s="35"/>
      <c r="L936" s="35"/>
      <c r="M936" s="35"/>
      <c r="N936" s="72"/>
      <c r="O936" s="113"/>
      <c r="P936" s="114"/>
      <c r="Q936" s="112"/>
    </row>
    <row r="937" spans="1:17" ht="15.75" customHeight="1">
      <c r="A937" s="113"/>
      <c r="B937" s="128"/>
      <c r="C937" s="127"/>
      <c r="D937" s="156"/>
      <c r="E937" s="4"/>
      <c r="F937" s="4"/>
      <c r="G937" s="4"/>
      <c r="H937" s="61">
        <f t="shared" si="246"/>
        <v>0</v>
      </c>
      <c r="I937" s="101" t="s">
        <v>31</v>
      </c>
      <c r="J937" s="71">
        <f t="shared" si="249"/>
        <v>0</v>
      </c>
      <c r="K937" s="35"/>
      <c r="L937" s="35"/>
      <c r="M937" s="35"/>
      <c r="N937" s="72"/>
      <c r="O937" s="113"/>
      <c r="P937" s="114"/>
      <c r="Q937" s="112"/>
    </row>
    <row r="938" spans="1:17">
      <c r="A938" s="113" t="s">
        <v>174</v>
      </c>
      <c r="B938" s="128">
        <v>41275</v>
      </c>
      <c r="C938" s="127">
        <v>41639</v>
      </c>
      <c r="D938" s="156" t="s">
        <v>134</v>
      </c>
      <c r="E938" s="18">
        <f>SUM(E939:E944)</f>
        <v>0</v>
      </c>
      <c r="F938" s="18">
        <f t="shared" ref="F938:G938" si="252">SUM(F939:F944)</f>
        <v>0</v>
      </c>
      <c r="G938" s="18">
        <f t="shared" si="252"/>
        <v>155023.13</v>
      </c>
      <c r="H938" s="89">
        <f t="shared" si="246"/>
        <v>155023.13</v>
      </c>
      <c r="I938" s="102" t="s">
        <v>26</v>
      </c>
      <c r="J938" s="54">
        <f t="shared" si="249"/>
        <v>0</v>
      </c>
      <c r="K938" s="18"/>
      <c r="L938" s="18"/>
      <c r="M938" s="18"/>
      <c r="N938" s="56"/>
      <c r="O938" s="113"/>
      <c r="P938" s="114"/>
      <c r="Q938" s="112"/>
    </row>
    <row r="939" spans="1:17" ht="15.75" customHeight="1">
      <c r="A939" s="113"/>
      <c r="B939" s="128"/>
      <c r="C939" s="127"/>
      <c r="D939" s="156"/>
      <c r="E939" s="4"/>
      <c r="F939" s="4"/>
      <c r="G939" s="4">
        <v>155023.13</v>
      </c>
      <c r="H939" s="61">
        <f t="shared" si="246"/>
        <v>155023.13</v>
      </c>
      <c r="I939" s="101" t="s">
        <v>27</v>
      </c>
      <c r="J939" s="71">
        <f t="shared" si="249"/>
        <v>0</v>
      </c>
      <c r="K939" s="35"/>
      <c r="L939" s="35"/>
      <c r="M939" s="35"/>
      <c r="N939" s="72"/>
      <c r="O939" s="113"/>
      <c r="P939" s="114"/>
      <c r="Q939" s="112"/>
    </row>
    <row r="940" spans="1:17" ht="31.5">
      <c r="A940" s="113"/>
      <c r="B940" s="128"/>
      <c r="C940" s="127"/>
      <c r="D940" s="156"/>
      <c r="E940" s="4"/>
      <c r="F940" s="4"/>
      <c r="G940" s="4"/>
      <c r="H940" s="61">
        <f t="shared" si="246"/>
        <v>0</v>
      </c>
      <c r="I940" s="101" t="s">
        <v>28</v>
      </c>
      <c r="J940" s="71">
        <f t="shared" si="249"/>
        <v>0</v>
      </c>
      <c r="K940" s="35"/>
      <c r="L940" s="35"/>
      <c r="M940" s="35"/>
      <c r="N940" s="72"/>
      <c r="O940" s="113"/>
      <c r="P940" s="114"/>
      <c r="Q940" s="112"/>
    </row>
    <row r="941" spans="1:17" ht="47.25">
      <c r="A941" s="113"/>
      <c r="B941" s="128"/>
      <c r="C941" s="127"/>
      <c r="D941" s="156"/>
      <c r="E941" s="4"/>
      <c r="F941" s="4"/>
      <c r="G941" s="4"/>
      <c r="H941" s="61">
        <f t="shared" si="246"/>
        <v>0</v>
      </c>
      <c r="I941" s="101" t="s">
        <v>32</v>
      </c>
      <c r="J941" s="71">
        <f t="shared" si="249"/>
        <v>0</v>
      </c>
      <c r="K941" s="35"/>
      <c r="L941" s="35"/>
      <c r="M941" s="35"/>
      <c r="N941" s="72"/>
      <c r="O941" s="113"/>
      <c r="P941" s="114"/>
      <c r="Q941" s="112"/>
    </row>
    <row r="942" spans="1:17" ht="47.25">
      <c r="A942" s="113"/>
      <c r="B942" s="128"/>
      <c r="C942" s="127"/>
      <c r="D942" s="156"/>
      <c r="E942" s="4"/>
      <c r="F942" s="4"/>
      <c r="G942" s="4"/>
      <c r="H942" s="61">
        <f t="shared" si="246"/>
        <v>0</v>
      </c>
      <c r="I942" s="101" t="s">
        <v>29</v>
      </c>
      <c r="J942" s="71">
        <f t="shared" si="249"/>
        <v>0</v>
      </c>
      <c r="K942" s="35"/>
      <c r="L942" s="35"/>
      <c r="M942" s="35"/>
      <c r="N942" s="72"/>
      <c r="O942" s="113"/>
      <c r="P942" s="114"/>
      <c r="Q942" s="112"/>
    </row>
    <row r="943" spans="1:17" ht="15.75" customHeight="1">
      <c r="A943" s="113"/>
      <c r="B943" s="128"/>
      <c r="C943" s="127"/>
      <c r="D943" s="156"/>
      <c r="E943" s="4"/>
      <c r="F943" s="4"/>
      <c r="G943" s="4"/>
      <c r="H943" s="61">
        <f t="shared" si="246"/>
        <v>0</v>
      </c>
      <c r="I943" s="101" t="s">
        <v>30</v>
      </c>
      <c r="J943" s="71">
        <f t="shared" si="249"/>
        <v>0</v>
      </c>
      <c r="K943" s="35"/>
      <c r="L943" s="35"/>
      <c r="M943" s="35"/>
      <c r="N943" s="72"/>
      <c r="O943" s="113"/>
      <c r="P943" s="114"/>
      <c r="Q943" s="112"/>
    </row>
    <row r="944" spans="1:17" ht="15.75" customHeight="1">
      <c r="A944" s="113"/>
      <c r="B944" s="128"/>
      <c r="C944" s="127"/>
      <c r="D944" s="156"/>
      <c r="E944" s="4"/>
      <c r="F944" s="4"/>
      <c r="G944" s="4"/>
      <c r="H944" s="61">
        <f t="shared" si="246"/>
        <v>0</v>
      </c>
      <c r="I944" s="101" t="s">
        <v>31</v>
      </c>
      <c r="J944" s="71">
        <f t="shared" si="249"/>
        <v>0</v>
      </c>
      <c r="K944" s="35"/>
      <c r="L944" s="35"/>
      <c r="M944" s="35"/>
      <c r="N944" s="72"/>
      <c r="O944" s="113"/>
      <c r="P944" s="114"/>
      <c r="Q944" s="112"/>
    </row>
    <row r="945" spans="1:17">
      <c r="A945" s="113" t="s">
        <v>174</v>
      </c>
      <c r="B945" s="128">
        <v>41275</v>
      </c>
      <c r="C945" s="127">
        <v>41639</v>
      </c>
      <c r="D945" s="156" t="s">
        <v>135</v>
      </c>
      <c r="E945" s="18">
        <f>SUM(E946:E951)</f>
        <v>0</v>
      </c>
      <c r="F945" s="18">
        <f t="shared" ref="F945:G945" si="253">SUM(F946:F951)</f>
        <v>0</v>
      </c>
      <c r="G945" s="18">
        <f t="shared" si="253"/>
        <v>74265.570000000007</v>
      </c>
      <c r="H945" s="89">
        <f t="shared" si="246"/>
        <v>74265.570000000007</v>
      </c>
      <c r="I945" s="102" t="s">
        <v>26</v>
      </c>
      <c r="J945" s="54">
        <f t="shared" si="249"/>
        <v>0</v>
      </c>
      <c r="K945" s="18"/>
      <c r="L945" s="18"/>
      <c r="M945" s="18"/>
      <c r="N945" s="56"/>
      <c r="O945" s="113"/>
      <c r="P945" s="114"/>
      <c r="Q945" s="112"/>
    </row>
    <row r="946" spans="1:17" ht="15.75" customHeight="1">
      <c r="A946" s="113"/>
      <c r="B946" s="128"/>
      <c r="C946" s="127"/>
      <c r="D946" s="156"/>
      <c r="E946" s="4"/>
      <c r="F946" s="4"/>
      <c r="G946" s="4">
        <v>74265.570000000007</v>
      </c>
      <c r="H946" s="61">
        <f t="shared" si="246"/>
        <v>74265.570000000007</v>
      </c>
      <c r="I946" s="101" t="s">
        <v>27</v>
      </c>
      <c r="J946" s="71">
        <f t="shared" si="249"/>
        <v>0</v>
      </c>
      <c r="K946" s="35"/>
      <c r="L946" s="35"/>
      <c r="M946" s="35"/>
      <c r="N946" s="72"/>
      <c r="O946" s="113"/>
      <c r="P946" s="114"/>
      <c r="Q946" s="112"/>
    </row>
    <row r="947" spans="1:17" ht="31.5">
      <c r="A947" s="113"/>
      <c r="B947" s="128"/>
      <c r="C947" s="127"/>
      <c r="D947" s="156"/>
      <c r="E947" s="4"/>
      <c r="F947" s="4"/>
      <c r="G947" s="4"/>
      <c r="H947" s="61">
        <f t="shared" si="246"/>
        <v>0</v>
      </c>
      <c r="I947" s="101" t="s">
        <v>28</v>
      </c>
      <c r="J947" s="71">
        <f t="shared" si="249"/>
        <v>0</v>
      </c>
      <c r="K947" s="35"/>
      <c r="L947" s="35"/>
      <c r="M947" s="35"/>
      <c r="N947" s="72"/>
      <c r="O947" s="113"/>
      <c r="P947" s="114"/>
      <c r="Q947" s="112"/>
    </row>
    <row r="948" spans="1:17" ht="47.25">
      <c r="A948" s="113"/>
      <c r="B948" s="128"/>
      <c r="C948" s="127"/>
      <c r="D948" s="156"/>
      <c r="E948" s="4"/>
      <c r="F948" s="4"/>
      <c r="G948" s="4"/>
      <c r="H948" s="61">
        <f t="shared" si="246"/>
        <v>0</v>
      </c>
      <c r="I948" s="101" t="s">
        <v>32</v>
      </c>
      <c r="J948" s="71">
        <f t="shared" si="249"/>
        <v>0</v>
      </c>
      <c r="K948" s="35"/>
      <c r="L948" s="35"/>
      <c r="M948" s="35"/>
      <c r="N948" s="72"/>
      <c r="O948" s="113"/>
      <c r="P948" s="114"/>
      <c r="Q948" s="112"/>
    </row>
    <row r="949" spans="1:17" ht="47.25">
      <c r="A949" s="113"/>
      <c r="B949" s="128"/>
      <c r="C949" s="127"/>
      <c r="D949" s="156"/>
      <c r="E949" s="4"/>
      <c r="F949" s="4"/>
      <c r="G949" s="4"/>
      <c r="H949" s="61">
        <f t="shared" si="246"/>
        <v>0</v>
      </c>
      <c r="I949" s="101" t="s">
        <v>29</v>
      </c>
      <c r="J949" s="71">
        <f t="shared" si="249"/>
        <v>0</v>
      </c>
      <c r="K949" s="35"/>
      <c r="L949" s="35"/>
      <c r="M949" s="35"/>
      <c r="N949" s="72"/>
      <c r="O949" s="113"/>
      <c r="P949" s="114"/>
      <c r="Q949" s="112"/>
    </row>
    <row r="950" spans="1:17" ht="15.75" customHeight="1">
      <c r="A950" s="113"/>
      <c r="B950" s="128"/>
      <c r="C950" s="127"/>
      <c r="D950" s="156"/>
      <c r="E950" s="4"/>
      <c r="F950" s="4"/>
      <c r="G950" s="4"/>
      <c r="H950" s="61">
        <f t="shared" si="246"/>
        <v>0</v>
      </c>
      <c r="I950" s="101" t="s">
        <v>30</v>
      </c>
      <c r="J950" s="71">
        <f t="shared" si="249"/>
        <v>0</v>
      </c>
      <c r="K950" s="35"/>
      <c r="L950" s="35"/>
      <c r="M950" s="35"/>
      <c r="N950" s="72"/>
      <c r="O950" s="113"/>
      <c r="P950" s="114"/>
      <c r="Q950" s="112"/>
    </row>
    <row r="951" spans="1:17" ht="15.75" customHeight="1">
      <c r="A951" s="113"/>
      <c r="B951" s="128"/>
      <c r="C951" s="127"/>
      <c r="D951" s="156"/>
      <c r="E951" s="4"/>
      <c r="F951" s="4"/>
      <c r="G951" s="4"/>
      <c r="H951" s="61">
        <f t="shared" si="246"/>
        <v>0</v>
      </c>
      <c r="I951" s="101" t="s">
        <v>31</v>
      </c>
      <c r="J951" s="71">
        <f t="shared" si="249"/>
        <v>0</v>
      </c>
      <c r="K951" s="35"/>
      <c r="L951" s="35"/>
      <c r="M951" s="35"/>
      <c r="N951" s="72"/>
      <c r="O951" s="113"/>
      <c r="P951" s="114"/>
      <c r="Q951" s="112"/>
    </row>
    <row r="952" spans="1:17">
      <c r="A952" s="113" t="s">
        <v>174</v>
      </c>
      <c r="B952" s="128">
        <v>41275</v>
      </c>
      <c r="C952" s="127">
        <v>42004</v>
      </c>
      <c r="D952" s="156" t="s">
        <v>136</v>
      </c>
      <c r="E952" s="18">
        <f>SUM(E953:E958)</f>
        <v>0</v>
      </c>
      <c r="F952" s="18">
        <f t="shared" ref="F952:G952" si="254">SUM(F953:F958)</f>
        <v>0</v>
      </c>
      <c r="G952" s="18">
        <f t="shared" si="254"/>
        <v>84882.01</v>
      </c>
      <c r="H952" s="89">
        <f t="shared" si="246"/>
        <v>84882.01</v>
      </c>
      <c r="I952" s="102" t="s">
        <v>26</v>
      </c>
      <c r="J952" s="54">
        <f t="shared" si="249"/>
        <v>0</v>
      </c>
      <c r="K952" s="18"/>
      <c r="L952" s="18"/>
      <c r="M952" s="18"/>
      <c r="N952" s="56"/>
      <c r="O952" s="113"/>
      <c r="P952" s="114"/>
      <c r="Q952" s="112"/>
    </row>
    <row r="953" spans="1:17" ht="15.75" customHeight="1">
      <c r="A953" s="113"/>
      <c r="B953" s="128"/>
      <c r="C953" s="127"/>
      <c r="D953" s="156"/>
      <c r="E953" s="4"/>
      <c r="F953" s="4"/>
      <c r="G953" s="4">
        <v>84882.01</v>
      </c>
      <c r="H953" s="61">
        <f t="shared" si="246"/>
        <v>84882.01</v>
      </c>
      <c r="I953" s="101" t="s">
        <v>27</v>
      </c>
      <c r="J953" s="71">
        <f t="shared" si="249"/>
        <v>0</v>
      </c>
      <c r="K953" s="35"/>
      <c r="L953" s="35"/>
      <c r="M953" s="35"/>
      <c r="N953" s="72"/>
      <c r="O953" s="113"/>
      <c r="P953" s="114"/>
      <c r="Q953" s="112"/>
    </row>
    <row r="954" spans="1:17" ht="31.5">
      <c r="A954" s="113"/>
      <c r="B954" s="128"/>
      <c r="C954" s="127"/>
      <c r="D954" s="156"/>
      <c r="E954" s="4"/>
      <c r="F954" s="4"/>
      <c r="G954" s="4"/>
      <c r="H954" s="61">
        <f t="shared" si="246"/>
        <v>0</v>
      </c>
      <c r="I954" s="101" t="s">
        <v>28</v>
      </c>
      <c r="J954" s="71">
        <f t="shared" si="249"/>
        <v>0</v>
      </c>
      <c r="K954" s="35"/>
      <c r="L954" s="35"/>
      <c r="M954" s="35"/>
      <c r="N954" s="72"/>
      <c r="O954" s="113"/>
      <c r="P954" s="114"/>
      <c r="Q954" s="112"/>
    </row>
    <row r="955" spans="1:17" ht="47.25">
      <c r="A955" s="113"/>
      <c r="B955" s="128"/>
      <c r="C955" s="127"/>
      <c r="D955" s="156"/>
      <c r="E955" s="4"/>
      <c r="F955" s="4"/>
      <c r="G955" s="4"/>
      <c r="H955" s="61">
        <f t="shared" si="246"/>
        <v>0</v>
      </c>
      <c r="I955" s="101" t="s">
        <v>32</v>
      </c>
      <c r="J955" s="71">
        <f t="shared" si="249"/>
        <v>0</v>
      </c>
      <c r="K955" s="35"/>
      <c r="L955" s="35"/>
      <c r="M955" s="35"/>
      <c r="N955" s="72"/>
      <c r="O955" s="113"/>
      <c r="P955" s="114"/>
      <c r="Q955" s="112"/>
    </row>
    <row r="956" spans="1:17" ht="47.25">
      <c r="A956" s="113"/>
      <c r="B956" s="128"/>
      <c r="C956" s="127"/>
      <c r="D956" s="156"/>
      <c r="E956" s="4"/>
      <c r="F956" s="4"/>
      <c r="G956" s="4"/>
      <c r="H956" s="61">
        <f t="shared" si="246"/>
        <v>0</v>
      </c>
      <c r="I956" s="101" t="s">
        <v>29</v>
      </c>
      <c r="J956" s="71">
        <f t="shared" si="249"/>
        <v>0</v>
      </c>
      <c r="K956" s="35"/>
      <c r="L956" s="35"/>
      <c r="M956" s="35"/>
      <c r="N956" s="72"/>
      <c r="O956" s="113"/>
      <c r="P956" s="114"/>
      <c r="Q956" s="112"/>
    </row>
    <row r="957" spans="1:17" ht="15.75" customHeight="1">
      <c r="A957" s="113"/>
      <c r="B957" s="128"/>
      <c r="C957" s="127"/>
      <c r="D957" s="156"/>
      <c r="E957" s="4"/>
      <c r="F957" s="4"/>
      <c r="G957" s="4"/>
      <c r="H957" s="61">
        <f t="shared" si="246"/>
        <v>0</v>
      </c>
      <c r="I957" s="101" t="s">
        <v>30</v>
      </c>
      <c r="J957" s="71">
        <f t="shared" si="249"/>
        <v>0</v>
      </c>
      <c r="K957" s="35"/>
      <c r="L957" s="35"/>
      <c r="M957" s="35"/>
      <c r="N957" s="72"/>
      <c r="O957" s="113"/>
      <c r="P957" s="114"/>
      <c r="Q957" s="112"/>
    </row>
    <row r="958" spans="1:17" ht="15.75" customHeight="1">
      <c r="A958" s="113"/>
      <c r="B958" s="128"/>
      <c r="C958" s="127"/>
      <c r="D958" s="156"/>
      <c r="E958" s="4"/>
      <c r="F958" s="4"/>
      <c r="G958" s="4"/>
      <c r="H958" s="61">
        <f t="shared" si="246"/>
        <v>0</v>
      </c>
      <c r="I958" s="101" t="s">
        <v>31</v>
      </c>
      <c r="J958" s="71">
        <f t="shared" si="249"/>
        <v>0</v>
      </c>
      <c r="K958" s="35"/>
      <c r="L958" s="35"/>
      <c r="M958" s="35"/>
      <c r="N958" s="72"/>
      <c r="O958" s="113"/>
      <c r="P958" s="114"/>
      <c r="Q958" s="112"/>
    </row>
    <row r="959" spans="1:17">
      <c r="A959" s="113" t="s">
        <v>208</v>
      </c>
      <c r="B959" s="128">
        <v>41275</v>
      </c>
      <c r="C959" s="127">
        <v>41639</v>
      </c>
      <c r="D959" s="156" t="s">
        <v>203</v>
      </c>
      <c r="E959" s="18">
        <f>SUM(E966:E967,E960:E963)</f>
        <v>0</v>
      </c>
      <c r="F959" s="18">
        <f t="shared" ref="F959:G959" si="255">SUM(F966:F967,F960:F963)</f>
        <v>0</v>
      </c>
      <c r="G959" s="18">
        <f t="shared" si="255"/>
        <v>451443.5</v>
      </c>
      <c r="H959" s="89">
        <f t="shared" si="246"/>
        <v>451443.5</v>
      </c>
      <c r="I959" s="102" t="s">
        <v>26</v>
      </c>
      <c r="J959" s="54">
        <f t="shared" si="249"/>
        <v>0</v>
      </c>
      <c r="K959" s="18"/>
      <c r="L959" s="18"/>
      <c r="M959" s="18"/>
      <c r="N959" s="56"/>
      <c r="O959" s="113"/>
      <c r="P959" s="114"/>
      <c r="Q959" s="112"/>
    </row>
    <row r="960" spans="1:17" ht="15.75" customHeight="1">
      <c r="A960" s="113"/>
      <c r="B960" s="128"/>
      <c r="C960" s="127"/>
      <c r="D960" s="156"/>
      <c r="E960" s="4"/>
      <c r="F960" s="4"/>
      <c r="G960" s="4"/>
      <c r="H960" s="61">
        <f t="shared" si="246"/>
        <v>0</v>
      </c>
      <c r="I960" s="101" t="s">
        <v>27</v>
      </c>
      <c r="J960" s="71">
        <f t="shared" si="249"/>
        <v>0</v>
      </c>
      <c r="K960" s="35"/>
      <c r="L960" s="35"/>
      <c r="M960" s="35"/>
      <c r="N960" s="72"/>
      <c r="O960" s="113"/>
      <c r="P960" s="114"/>
      <c r="Q960" s="112"/>
    </row>
    <row r="961" spans="1:18" ht="31.5">
      <c r="A961" s="113"/>
      <c r="B961" s="128"/>
      <c r="C961" s="127"/>
      <c r="D961" s="156"/>
      <c r="E961" s="4"/>
      <c r="F961" s="4"/>
      <c r="G961" s="4"/>
      <c r="H961" s="61">
        <f t="shared" si="246"/>
        <v>0</v>
      </c>
      <c r="I961" s="101" t="s">
        <v>28</v>
      </c>
      <c r="J961" s="71">
        <f t="shared" si="249"/>
        <v>0</v>
      </c>
      <c r="K961" s="35"/>
      <c r="L961" s="35"/>
      <c r="M961" s="35"/>
      <c r="N961" s="72"/>
      <c r="O961" s="113"/>
      <c r="P961" s="114"/>
      <c r="Q961" s="112"/>
    </row>
    <row r="962" spans="1:18" ht="47.25">
      <c r="A962" s="113"/>
      <c r="B962" s="128"/>
      <c r="C962" s="127"/>
      <c r="D962" s="156"/>
      <c r="E962" s="4"/>
      <c r="F962" s="4"/>
      <c r="G962" s="4"/>
      <c r="H962" s="61">
        <f t="shared" si="246"/>
        <v>0</v>
      </c>
      <c r="I962" s="101" t="s">
        <v>32</v>
      </c>
      <c r="J962" s="71">
        <f t="shared" si="249"/>
        <v>0</v>
      </c>
      <c r="K962" s="35"/>
      <c r="L962" s="35"/>
      <c r="M962" s="35"/>
      <c r="N962" s="72"/>
      <c r="O962" s="113"/>
      <c r="P962" s="114"/>
      <c r="Q962" s="112"/>
    </row>
    <row r="963" spans="1:18" ht="31.5">
      <c r="A963" s="113"/>
      <c r="B963" s="128"/>
      <c r="C963" s="127"/>
      <c r="D963" s="156"/>
      <c r="E963" s="4"/>
      <c r="F963" s="4"/>
      <c r="G963" s="77">
        <v>451443.5</v>
      </c>
      <c r="H963" s="61">
        <f t="shared" si="246"/>
        <v>451443.5</v>
      </c>
      <c r="I963" s="95" t="s">
        <v>176</v>
      </c>
      <c r="J963" s="71">
        <f t="shared" si="249"/>
        <v>0</v>
      </c>
      <c r="K963" s="35"/>
      <c r="L963" s="35"/>
      <c r="M963" s="35"/>
      <c r="N963" s="72"/>
      <c r="O963" s="113"/>
      <c r="P963" s="114"/>
      <c r="Q963" s="112"/>
    </row>
    <row r="964" spans="1:18" s="6" customFormat="1" ht="47.25" customHeight="1">
      <c r="A964" s="113"/>
      <c r="B964" s="128"/>
      <c r="C964" s="127"/>
      <c r="D964" s="156"/>
      <c r="E964" s="4"/>
      <c r="F964" s="4"/>
      <c r="G964" s="77">
        <v>361154.8</v>
      </c>
      <c r="H964" s="61">
        <f t="shared" si="246"/>
        <v>361154.8</v>
      </c>
      <c r="I964" s="105" t="s">
        <v>175</v>
      </c>
      <c r="J964" s="71">
        <f t="shared" si="249"/>
        <v>0</v>
      </c>
      <c r="K964" s="35"/>
      <c r="L964" s="35"/>
      <c r="M964" s="35"/>
      <c r="N964" s="72"/>
      <c r="O964" s="113"/>
      <c r="P964" s="114"/>
      <c r="Q964" s="112"/>
      <c r="R964" s="13"/>
    </row>
    <row r="965" spans="1:18" s="6" customFormat="1" ht="15.75" customHeight="1">
      <c r="A965" s="113"/>
      <c r="B965" s="128"/>
      <c r="C965" s="127"/>
      <c r="D965" s="156"/>
      <c r="E965" s="4"/>
      <c r="F965" s="4"/>
      <c r="G965" s="77">
        <v>90288.7</v>
      </c>
      <c r="H965" s="61">
        <f t="shared" si="246"/>
        <v>90288.7</v>
      </c>
      <c r="I965" s="104" t="s">
        <v>60</v>
      </c>
      <c r="J965" s="71">
        <f t="shared" si="249"/>
        <v>0</v>
      </c>
      <c r="K965" s="35"/>
      <c r="L965" s="35"/>
      <c r="M965" s="35"/>
      <c r="N965" s="72"/>
      <c r="O965" s="113"/>
      <c r="P965" s="114"/>
      <c r="Q965" s="112"/>
      <c r="R965" s="13"/>
    </row>
    <row r="966" spans="1:18" ht="15.75" customHeight="1">
      <c r="A966" s="113"/>
      <c r="B966" s="128"/>
      <c r="C966" s="127"/>
      <c r="D966" s="156"/>
      <c r="E966" s="4"/>
      <c r="F966" s="4"/>
      <c r="G966" s="4"/>
      <c r="H966" s="61">
        <f t="shared" si="246"/>
        <v>0</v>
      </c>
      <c r="I966" s="101" t="s">
        <v>30</v>
      </c>
      <c r="J966" s="71">
        <f t="shared" si="249"/>
        <v>0</v>
      </c>
      <c r="K966" s="35"/>
      <c r="L966" s="35"/>
      <c r="M966" s="35"/>
      <c r="N966" s="72"/>
      <c r="O966" s="113"/>
      <c r="P966" s="114"/>
      <c r="Q966" s="112"/>
    </row>
    <row r="967" spans="1:18" ht="16.5" customHeight="1">
      <c r="A967" s="113"/>
      <c r="B967" s="128"/>
      <c r="C967" s="127"/>
      <c r="D967" s="156"/>
      <c r="E967" s="4"/>
      <c r="F967" s="4"/>
      <c r="G967" s="4"/>
      <c r="H967" s="61">
        <f t="shared" ref="H967" si="256">E967+F967+G967</f>
        <v>0</v>
      </c>
      <c r="I967" s="101" t="s">
        <v>31</v>
      </c>
      <c r="J967" s="71">
        <f t="shared" si="249"/>
        <v>0</v>
      </c>
      <c r="K967" s="35"/>
      <c r="L967" s="35"/>
      <c r="M967" s="35"/>
      <c r="N967" s="72"/>
      <c r="O967" s="113"/>
      <c r="P967" s="114"/>
      <c r="Q967" s="112"/>
    </row>
    <row r="968" spans="1:18" s="3" customFormat="1">
      <c r="A968" s="113" t="s">
        <v>208</v>
      </c>
      <c r="B968" s="128">
        <v>40544</v>
      </c>
      <c r="C968" s="127">
        <v>42004</v>
      </c>
      <c r="D968" s="156" t="s">
        <v>156</v>
      </c>
      <c r="E968" s="18"/>
      <c r="F968" s="18"/>
      <c r="G968" s="18"/>
      <c r="H968" s="56"/>
      <c r="I968" s="102" t="s">
        <v>26</v>
      </c>
      <c r="J968" s="54">
        <f t="shared" si="249"/>
        <v>5169.5200000000004</v>
      </c>
      <c r="K968" s="18">
        <f>SUM(K969:K974)</f>
        <v>0</v>
      </c>
      <c r="L968" s="18">
        <f t="shared" ref="L968:N968" si="257">SUM(L969:L974)</f>
        <v>5169.5200000000004</v>
      </c>
      <c r="M968" s="18">
        <f t="shared" si="257"/>
        <v>0</v>
      </c>
      <c r="N968" s="56">
        <f t="shared" si="257"/>
        <v>0</v>
      </c>
      <c r="O968" s="113">
        <f t="shared" ref="O968:Q968" si="258">SUM(O969:O974)</f>
        <v>0</v>
      </c>
      <c r="P968" s="114">
        <f t="shared" si="258"/>
        <v>0</v>
      </c>
      <c r="Q968" s="112">
        <f t="shared" si="258"/>
        <v>0</v>
      </c>
      <c r="R968" s="16"/>
    </row>
    <row r="969" spans="1:18" ht="15.75" customHeight="1">
      <c r="A969" s="113"/>
      <c r="B969" s="128"/>
      <c r="C969" s="127"/>
      <c r="D969" s="156"/>
      <c r="E969" s="4"/>
      <c r="F969" s="4"/>
      <c r="G969" s="4"/>
      <c r="H969" s="90"/>
      <c r="I969" s="101" t="s">
        <v>27</v>
      </c>
      <c r="J969" s="71">
        <f t="shared" si="249"/>
        <v>0</v>
      </c>
      <c r="K969" s="35"/>
      <c r="L969" s="35"/>
      <c r="M969" s="35"/>
      <c r="N969" s="72"/>
      <c r="O969" s="113"/>
      <c r="P969" s="114"/>
      <c r="Q969" s="112"/>
    </row>
    <row r="970" spans="1:18" ht="31.5">
      <c r="A970" s="113"/>
      <c r="B970" s="128"/>
      <c r="C970" s="127"/>
      <c r="D970" s="156"/>
      <c r="E970" s="4"/>
      <c r="F970" s="4"/>
      <c r="G970" s="4"/>
      <c r="H970" s="90"/>
      <c r="I970" s="101" t="s">
        <v>28</v>
      </c>
      <c r="J970" s="71">
        <f t="shared" si="249"/>
        <v>0</v>
      </c>
      <c r="K970" s="35"/>
      <c r="L970" s="35"/>
      <c r="M970" s="35"/>
      <c r="N970" s="72"/>
      <c r="O970" s="113"/>
      <c r="P970" s="114"/>
      <c r="Q970" s="112"/>
    </row>
    <row r="971" spans="1:18" ht="47.25">
      <c r="A971" s="113"/>
      <c r="B971" s="128"/>
      <c r="C971" s="127"/>
      <c r="D971" s="156"/>
      <c r="E971" s="4"/>
      <c r="F971" s="4"/>
      <c r="G971" s="4"/>
      <c r="H971" s="90"/>
      <c r="I971" s="101" t="s">
        <v>32</v>
      </c>
      <c r="J971" s="71">
        <f t="shared" si="249"/>
        <v>0</v>
      </c>
      <c r="K971" s="35"/>
      <c r="L971" s="35"/>
      <c r="M971" s="35"/>
      <c r="N971" s="72"/>
      <c r="O971" s="113"/>
      <c r="P971" s="114"/>
      <c r="Q971" s="112"/>
    </row>
    <row r="972" spans="1:18" ht="47.25">
      <c r="A972" s="113"/>
      <c r="B972" s="128"/>
      <c r="C972" s="127"/>
      <c r="D972" s="156"/>
      <c r="E972" s="4"/>
      <c r="F972" s="4"/>
      <c r="G972" s="4"/>
      <c r="H972" s="90"/>
      <c r="I972" s="101" t="s">
        <v>29</v>
      </c>
      <c r="J972" s="71">
        <f t="shared" si="249"/>
        <v>5169.5200000000004</v>
      </c>
      <c r="K972" s="35">
        <v>0</v>
      </c>
      <c r="L972" s="35">
        <v>5169.5200000000004</v>
      </c>
      <c r="M972" s="35">
        <v>0</v>
      </c>
      <c r="N972" s="72">
        <v>0</v>
      </c>
      <c r="O972" s="113"/>
      <c r="P972" s="114"/>
      <c r="Q972" s="112"/>
    </row>
    <row r="973" spans="1:18" ht="15.75" customHeight="1">
      <c r="A973" s="113"/>
      <c r="B973" s="128"/>
      <c r="C973" s="127"/>
      <c r="D973" s="156"/>
      <c r="E973" s="4"/>
      <c r="F973" s="4"/>
      <c r="G973" s="4"/>
      <c r="H973" s="90"/>
      <c r="I973" s="101" t="s">
        <v>30</v>
      </c>
      <c r="J973" s="71">
        <f t="shared" si="249"/>
        <v>0</v>
      </c>
      <c r="K973" s="35"/>
      <c r="L973" s="35"/>
      <c r="M973" s="35"/>
      <c r="N973" s="72"/>
      <c r="O973" s="113"/>
      <c r="P973" s="114"/>
      <c r="Q973" s="112"/>
    </row>
    <row r="974" spans="1:18" ht="15.75" customHeight="1">
      <c r="A974" s="113"/>
      <c r="B974" s="128"/>
      <c r="C974" s="127"/>
      <c r="D974" s="156"/>
      <c r="E974" s="4"/>
      <c r="F974" s="4"/>
      <c r="G974" s="4"/>
      <c r="H974" s="90"/>
      <c r="I974" s="101" t="s">
        <v>31</v>
      </c>
      <c r="J974" s="71">
        <f t="shared" si="249"/>
        <v>0</v>
      </c>
      <c r="K974" s="35"/>
      <c r="L974" s="35"/>
      <c r="M974" s="35"/>
      <c r="N974" s="72"/>
      <c r="O974" s="113"/>
      <c r="P974" s="114"/>
      <c r="Q974" s="112"/>
    </row>
    <row r="975" spans="1:18" s="3" customFormat="1">
      <c r="A975" s="113" t="s">
        <v>174</v>
      </c>
      <c r="B975" s="128">
        <v>40544</v>
      </c>
      <c r="C975" s="127">
        <v>41274</v>
      </c>
      <c r="D975" s="156" t="s">
        <v>158</v>
      </c>
      <c r="E975" s="18"/>
      <c r="F975" s="18"/>
      <c r="G975" s="18"/>
      <c r="H975" s="56"/>
      <c r="I975" s="102" t="s">
        <v>26</v>
      </c>
      <c r="J975" s="54">
        <f t="shared" si="249"/>
        <v>395.51</v>
      </c>
      <c r="K975" s="18">
        <f>SUM(K976:K981)</f>
        <v>0</v>
      </c>
      <c r="L975" s="18">
        <f t="shared" ref="L975:N975" si="259">SUM(L976:L981)</f>
        <v>0</v>
      </c>
      <c r="M975" s="18">
        <f t="shared" si="259"/>
        <v>0</v>
      </c>
      <c r="N975" s="56">
        <f t="shared" si="259"/>
        <v>395.51</v>
      </c>
      <c r="O975" s="113">
        <f t="shared" ref="O975:Q975" si="260">SUM(O976:O981)</f>
        <v>0</v>
      </c>
      <c r="P975" s="114">
        <f t="shared" si="260"/>
        <v>0</v>
      </c>
      <c r="Q975" s="112">
        <f t="shared" si="260"/>
        <v>0</v>
      </c>
      <c r="R975" s="16"/>
    </row>
    <row r="976" spans="1:18" ht="15.75" customHeight="1">
      <c r="A976" s="113"/>
      <c r="B976" s="128"/>
      <c r="C976" s="127"/>
      <c r="D976" s="156"/>
      <c r="E976" s="4"/>
      <c r="F976" s="4"/>
      <c r="G976" s="4"/>
      <c r="H976" s="90"/>
      <c r="I976" s="101" t="s">
        <v>27</v>
      </c>
      <c r="J976" s="71">
        <f t="shared" si="249"/>
        <v>395.51</v>
      </c>
      <c r="K976" s="35"/>
      <c r="L976" s="35"/>
      <c r="M976" s="35"/>
      <c r="N976" s="72">
        <v>395.51</v>
      </c>
      <c r="O976" s="113"/>
      <c r="P976" s="114"/>
      <c r="Q976" s="112"/>
    </row>
    <row r="977" spans="1:17" ht="31.5">
      <c r="A977" s="113"/>
      <c r="B977" s="128"/>
      <c r="C977" s="127"/>
      <c r="D977" s="156"/>
      <c r="E977" s="4"/>
      <c r="F977" s="4"/>
      <c r="G977" s="4"/>
      <c r="H977" s="90"/>
      <c r="I977" s="101" t="s">
        <v>28</v>
      </c>
      <c r="J977" s="71">
        <f t="shared" si="249"/>
        <v>0</v>
      </c>
      <c r="K977" s="35"/>
      <c r="L977" s="35"/>
      <c r="M977" s="35"/>
      <c r="N977" s="72"/>
      <c r="O977" s="113"/>
      <c r="P977" s="114"/>
      <c r="Q977" s="112"/>
    </row>
    <row r="978" spans="1:17" ht="47.25">
      <c r="A978" s="113"/>
      <c r="B978" s="128"/>
      <c r="C978" s="127"/>
      <c r="D978" s="156"/>
      <c r="E978" s="4"/>
      <c r="F978" s="4"/>
      <c r="G978" s="4"/>
      <c r="H978" s="90"/>
      <c r="I978" s="101" t="s">
        <v>32</v>
      </c>
      <c r="J978" s="71">
        <f t="shared" si="249"/>
        <v>0</v>
      </c>
      <c r="K978" s="35"/>
      <c r="L978" s="35"/>
      <c r="M978" s="35"/>
      <c r="N978" s="72"/>
      <c r="O978" s="113"/>
      <c r="P978" s="114"/>
      <c r="Q978" s="112"/>
    </row>
    <row r="979" spans="1:17" ht="47.25">
      <c r="A979" s="113"/>
      <c r="B979" s="128"/>
      <c r="C979" s="127"/>
      <c r="D979" s="156"/>
      <c r="E979" s="4"/>
      <c r="F979" s="4"/>
      <c r="G979" s="4"/>
      <c r="H979" s="90"/>
      <c r="I979" s="101" t="s">
        <v>29</v>
      </c>
      <c r="J979" s="71">
        <f t="shared" si="249"/>
        <v>0</v>
      </c>
      <c r="K979" s="35"/>
      <c r="L979" s="35"/>
      <c r="M979" s="35"/>
      <c r="N979" s="72"/>
      <c r="O979" s="113"/>
      <c r="P979" s="114"/>
      <c r="Q979" s="112"/>
    </row>
    <row r="980" spans="1:17" ht="15.75" customHeight="1">
      <c r="A980" s="113"/>
      <c r="B980" s="128"/>
      <c r="C980" s="127"/>
      <c r="D980" s="156"/>
      <c r="E980" s="4"/>
      <c r="F980" s="4"/>
      <c r="G980" s="4"/>
      <c r="H980" s="90"/>
      <c r="I980" s="101" t="s">
        <v>30</v>
      </c>
      <c r="J980" s="71">
        <f t="shared" ref="J980:J1036" si="261">K980+L980+M980+N980</f>
        <v>0</v>
      </c>
      <c r="K980" s="35"/>
      <c r="L980" s="35"/>
      <c r="M980" s="35"/>
      <c r="N980" s="72"/>
      <c r="O980" s="113"/>
      <c r="P980" s="114"/>
      <c r="Q980" s="112"/>
    </row>
    <row r="981" spans="1:17" ht="15.75" customHeight="1">
      <c r="A981" s="113"/>
      <c r="B981" s="128"/>
      <c r="C981" s="127"/>
      <c r="D981" s="156"/>
      <c r="E981" s="4"/>
      <c r="F981" s="4"/>
      <c r="G981" s="4"/>
      <c r="H981" s="90"/>
      <c r="I981" s="101" t="s">
        <v>31</v>
      </c>
      <c r="J981" s="71">
        <f t="shared" si="261"/>
        <v>0</v>
      </c>
      <c r="K981" s="35"/>
      <c r="L981" s="35"/>
      <c r="M981" s="35"/>
      <c r="N981" s="72"/>
      <c r="O981" s="113"/>
      <c r="P981" s="114"/>
      <c r="Q981" s="112"/>
    </row>
    <row r="982" spans="1:17">
      <c r="A982" s="113" t="s">
        <v>208</v>
      </c>
      <c r="B982" s="128">
        <v>40544</v>
      </c>
      <c r="C982" s="127">
        <v>41274</v>
      </c>
      <c r="D982" s="156" t="s">
        <v>159</v>
      </c>
      <c r="E982" s="18"/>
      <c r="F982" s="18"/>
      <c r="G982" s="18"/>
      <c r="H982" s="56"/>
      <c r="I982" s="102" t="s">
        <v>26</v>
      </c>
      <c r="J982" s="54">
        <f t="shared" si="261"/>
        <v>1187.8600000000001</v>
      </c>
      <c r="K982" s="18">
        <f>SUM(K983:K988)</f>
        <v>1127.21</v>
      </c>
      <c r="L982" s="18">
        <f t="shared" ref="L982:N982" si="262">SUM(L983:L988)</f>
        <v>60.65</v>
      </c>
      <c r="M982" s="18">
        <f t="shared" si="262"/>
        <v>0</v>
      </c>
      <c r="N982" s="56">
        <f t="shared" si="262"/>
        <v>0</v>
      </c>
      <c r="O982" s="113"/>
      <c r="P982" s="114"/>
      <c r="Q982" s="112"/>
    </row>
    <row r="983" spans="1:17" ht="15.75" customHeight="1">
      <c r="A983" s="113"/>
      <c r="B983" s="128"/>
      <c r="C983" s="127"/>
      <c r="D983" s="156"/>
      <c r="E983" s="4"/>
      <c r="F983" s="4"/>
      <c r="G983" s="4"/>
      <c r="H983" s="90"/>
      <c r="I983" s="101" t="s">
        <v>27</v>
      </c>
      <c r="J983" s="71">
        <f t="shared" si="261"/>
        <v>0</v>
      </c>
      <c r="K983" s="35"/>
      <c r="L983" s="35"/>
      <c r="M983" s="35"/>
      <c r="N983" s="72"/>
      <c r="O983" s="113"/>
      <c r="P983" s="114"/>
      <c r="Q983" s="112"/>
    </row>
    <row r="984" spans="1:17" ht="31.5">
      <c r="A984" s="113"/>
      <c r="B984" s="128"/>
      <c r="C984" s="127"/>
      <c r="D984" s="156"/>
      <c r="E984" s="4"/>
      <c r="F984" s="4"/>
      <c r="G984" s="4"/>
      <c r="H984" s="90"/>
      <c r="I984" s="101" t="s">
        <v>28</v>
      </c>
      <c r="J984" s="71">
        <f t="shared" si="261"/>
        <v>3.43</v>
      </c>
      <c r="K984" s="35"/>
      <c r="L984" s="35">
        <v>3.43</v>
      </c>
      <c r="M984" s="35"/>
      <c r="N984" s="72"/>
      <c r="O984" s="113"/>
      <c r="P984" s="114"/>
      <c r="Q984" s="112"/>
    </row>
    <row r="985" spans="1:17" ht="47.25">
      <c r="A985" s="113"/>
      <c r="B985" s="128"/>
      <c r="C985" s="127"/>
      <c r="D985" s="156"/>
      <c r="E985" s="4"/>
      <c r="F985" s="4"/>
      <c r="G985" s="4"/>
      <c r="H985" s="90"/>
      <c r="I985" s="101" t="s">
        <v>32</v>
      </c>
      <c r="J985" s="71">
        <f t="shared" si="261"/>
        <v>0</v>
      </c>
      <c r="K985" s="35"/>
      <c r="L985" s="35"/>
      <c r="M985" s="35"/>
      <c r="N985" s="72"/>
      <c r="O985" s="113"/>
      <c r="P985" s="114"/>
      <c r="Q985" s="112"/>
    </row>
    <row r="986" spans="1:17" ht="47.25">
      <c r="A986" s="113"/>
      <c r="B986" s="128"/>
      <c r="C986" s="127"/>
      <c r="D986" s="156"/>
      <c r="E986" s="4"/>
      <c r="F986" s="4"/>
      <c r="G986" s="4"/>
      <c r="H986" s="90"/>
      <c r="I986" s="101" t="s">
        <v>29</v>
      </c>
      <c r="J986" s="71">
        <f t="shared" si="261"/>
        <v>1184.43</v>
      </c>
      <c r="K986" s="35">
        <v>1127.21</v>
      </c>
      <c r="L986" s="35">
        <v>57.22</v>
      </c>
      <c r="M986" s="35">
        <v>0</v>
      </c>
      <c r="N986" s="72">
        <v>0</v>
      </c>
      <c r="O986" s="113"/>
      <c r="P986" s="114"/>
      <c r="Q986" s="112"/>
    </row>
    <row r="987" spans="1:17" ht="15.75" customHeight="1">
      <c r="A987" s="113"/>
      <c r="B987" s="128"/>
      <c r="C987" s="127"/>
      <c r="D987" s="156"/>
      <c r="E987" s="4"/>
      <c r="F987" s="4"/>
      <c r="G987" s="4"/>
      <c r="H987" s="90"/>
      <c r="I987" s="101" t="s">
        <v>30</v>
      </c>
      <c r="J987" s="71">
        <f t="shared" si="261"/>
        <v>0</v>
      </c>
      <c r="K987" s="35"/>
      <c r="L987" s="35"/>
      <c r="M987" s="35"/>
      <c r="N987" s="72"/>
      <c r="O987" s="113"/>
      <c r="P987" s="114"/>
      <c r="Q987" s="112"/>
    </row>
    <row r="988" spans="1:17" ht="15.75" customHeight="1">
      <c r="A988" s="113"/>
      <c r="B988" s="128"/>
      <c r="C988" s="127"/>
      <c r="D988" s="156"/>
      <c r="E988" s="4"/>
      <c r="F988" s="4"/>
      <c r="G988" s="4"/>
      <c r="H988" s="90"/>
      <c r="I988" s="101" t="s">
        <v>31</v>
      </c>
      <c r="J988" s="71">
        <f t="shared" si="261"/>
        <v>0</v>
      </c>
      <c r="K988" s="35"/>
      <c r="L988" s="35"/>
      <c r="M988" s="35"/>
      <c r="N988" s="72"/>
      <c r="O988" s="113"/>
      <c r="P988" s="114"/>
      <c r="Q988" s="112"/>
    </row>
    <row r="989" spans="1:17">
      <c r="A989" s="113" t="s">
        <v>208</v>
      </c>
      <c r="B989" s="128">
        <v>40544</v>
      </c>
      <c r="C989" s="127">
        <v>41274</v>
      </c>
      <c r="D989" s="156" t="s">
        <v>160</v>
      </c>
      <c r="E989" s="18"/>
      <c r="F989" s="18"/>
      <c r="G989" s="18"/>
      <c r="H989" s="56"/>
      <c r="I989" s="102" t="s">
        <v>26</v>
      </c>
      <c r="J989" s="54">
        <f t="shared" si="261"/>
        <v>161.26</v>
      </c>
      <c r="K989" s="18">
        <f>SUM(K990:K995)</f>
        <v>153.19999999999999</v>
      </c>
      <c r="L989" s="18">
        <f t="shared" ref="L989:N989" si="263">SUM(L990:L995)</f>
        <v>0</v>
      </c>
      <c r="M989" s="18">
        <f t="shared" si="263"/>
        <v>8.06</v>
      </c>
      <c r="N989" s="56">
        <f t="shared" si="263"/>
        <v>0</v>
      </c>
      <c r="O989" s="113"/>
      <c r="P989" s="114"/>
      <c r="Q989" s="112"/>
    </row>
    <row r="990" spans="1:17" ht="15.75" customHeight="1">
      <c r="A990" s="113"/>
      <c r="B990" s="128"/>
      <c r="C990" s="127"/>
      <c r="D990" s="156"/>
      <c r="E990" s="4"/>
      <c r="F990" s="4"/>
      <c r="G990" s="4"/>
      <c r="H990" s="90"/>
      <c r="I990" s="101" t="s">
        <v>27</v>
      </c>
      <c r="J990" s="71">
        <f t="shared" si="261"/>
        <v>0</v>
      </c>
      <c r="K990" s="35"/>
      <c r="L990" s="35"/>
      <c r="M990" s="35"/>
      <c r="N990" s="72"/>
      <c r="O990" s="113"/>
      <c r="P990" s="114"/>
      <c r="Q990" s="112"/>
    </row>
    <row r="991" spans="1:17" ht="31.5">
      <c r="A991" s="113"/>
      <c r="B991" s="128"/>
      <c r="C991" s="127"/>
      <c r="D991" s="156"/>
      <c r="E991" s="4"/>
      <c r="F991" s="4"/>
      <c r="G991" s="4"/>
      <c r="H991" s="90"/>
      <c r="I991" s="101" t="s">
        <v>28</v>
      </c>
      <c r="J991" s="71">
        <f t="shared" si="261"/>
        <v>0</v>
      </c>
      <c r="K991" s="35"/>
      <c r="L991" s="35"/>
      <c r="M991" s="35"/>
      <c r="N991" s="72"/>
      <c r="O991" s="113"/>
      <c r="P991" s="114"/>
      <c r="Q991" s="112"/>
    </row>
    <row r="992" spans="1:17" ht="47.25">
      <c r="A992" s="113"/>
      <c r="B992" s="128"/>
      <c r="C992" s="127"/>
      <c r="D992" s="156"/>
      <c r="E992" s="4"/>
      <c r="F992" s="4"/>
      <c r="G992" s="4"/>
      <c r="H992" s="90"/>
      <c r="I992" s="101" t="s">
        <v>32</v>
      </c>
      <c r="J992" s="71">
        <f t="shared" si="261"/>
        <v>0</v>
      </c>
      <c r="K992" s="35"/>
      <c r="L992" s="35"/>
      <c r="M992" s="35"/>
      <c r="N992" s="72"/>
      <c r="O992" s="113"/>
      <c r="P992" s="114"/>
      <c r="Q992" s="112"/>
    </row>
    <row r="993" spans="1:17" ht="47.25">
      <c r="A993" s="113"/>
      <c r="B993" s="128"/>
      <c r="C993" s="127"/>
      <c r="D993" s="156"/>
      <c r="E993" s="4"/>
      <c r="F993" s="4"/>
      <c r="G993" s="4"/>
      <c r="H993" s="90"/>
      <c r="I993" s="101" t="s">
        <v>29</v>
      </c>
      <c r="J993" s="71">
        <f t="shared" si="261"/>
        <v>161.26</v>
      </c>
      <c r="K993" s="35">
        <v>153.19999999999999</v>
      </c>
      <c r="L993" s="35">
        <v>0</v>
      </c>
      <c r="M993" s="35">
        <v>8.06</v>
      </c>
      <c r="N993" s="72">
        <v>0</v>
      </c>
      <c r="O993" s="113"/>
      <c r="P993" s="114"/>
      <c r="Q993" s="112"/>
    </row>
    <row r="994" spans="1:17" ht="15.75" customHeight="1">
      <c r="A994" s="113"/>
      <c r="B994" s="128"/>
      <c r="C994" s="127"/>
      <c r="D994" s="156"/>
      <c r="E994" s="4"/>
      <c r="F994" s="4"/>
      <c r="G994" s="4"/>
      <c r="H994" s="90"/>
      <c r="I994" s="101" t="s">
        <v>30</v>
      </c>
      <c r="J994" s="71">
        <f t="shared" si="261"/>
        <v>0</v>
      </c>
      <c r="K994" s="35"/>
      <c r="L994" s="35"/>
      <c r="M994" s="35"/>
      <c r="N994" s="72"/>
      <c r="O994" s="113"/>
      <c r="P994" s="114"/>
      <c r="Q994" s="112"/>
    </row>
    <row r="995" spans="1:17" ht="15.75" customHeight="1">
      <c r="A995" s="113"/>
      <c r="B995" s="128"/>
      <c r="C995" s="127"/>
      <c r="D995" s="156"/>
      <c r="E995" s="4"/>
      <c r="F995" s="4"/>
      <c r="G995" s="4"/>
      <c r="H995" s="90"/>
      <c r="I995" s="101" t="s">
        <v>31</v>
      </c>
      <c r="J995" s="71">
        <f t="shared" si="261"/>
        <v>0</v>
      </c>
      <c r="K995" s="35"/>
      <c r="L995" s="35"/>
      <c r="M995" s="35"/>
      <c r="N995" s="72"/>
      <c r="O995" s="113"/>
      <c r="P995" s="114"/>
      <c r="Q995" s="112"/>
    </row>
    <row r="996" spans="1:17">
      <c r="A996" s="113" t="s">
        <v>208</v>
      </c>
      <c r="B996" s="128">
        <v>40544</v>
      </c>
      <c r="C996" s="127">
        <v>41274</v>
      </c>
      <c r="D996" s="156" t="s">
        <v>161</v>
      </c>
      <c r="E996" s="18"/>
      <c r="F996" s="18"/>
      <c r="G996" s="18"/>
      <c r="H996" s="56"/>
      <c r="I996" s="102" t="s">
        <v>26</v>
      </c>
      <c r="J996" s="54">
        <f t="shared" si="261"/>
        <v>102.78</v>
      </c>
      <c r="K996" s="18">
        <f>SUM(K997:K1002)</f>
        <v>56.13</v>
      </c>
      <c r="L996" s="18">
        <f t="shared" ref="L996:N996" si="264">SUM(L997:L1002)</f>
        <v>46.65</v>
      </c>
      <c r="M996" s="18">
        <f t="shared" si="264"/>
        <v>0</v>
      </c>
      <c r="N996" s="56">
        <f t="shared" si="264"/>
        <v>0</v>
      </c>
      <c r="O996" s="113">
        <f t="shared" ref="O996" si="265">SUM(O997:O1002)</f>
        <v>0</v>
      </c>
      <c r="P996" s="114"/>
      <c r="Q996" s="112"/>
    </row>
    <row r="997" spans="1:17" ht="15.75" customHeight="1">
      <c r="A997" s="113"/>
      <c r="B997" s="128"/>
      <c r="C997" s="127"/>
      <c r="D997" s="156"/>
      <c r="E997" s="4"/>
      <c r="F997" s="4"/>
      <c r="G997" s="4"/>
      <c r="H997" s="90"/>
      <c r="I997" s="101" t="s">
        <v>27</v>
      </c>
      <c r="J997" s="71">
        <f t="shared" si="261"/>
        <v>0</v>
      </c>
      <c r="K997" s="35"/>
      <c r="L997" s="35"/>
      <c r="M997" s="35"/>
      <c r="N997" s="72"/>
      <c r="O997" s="113"/>
      <c r="P997" s="114"/>
      <c r="Q997" s="112"/>
    </row>
    <row r="998" spans="1:17" ht="31.5">
      <c r="A998" s="113"/>
      <c r="B998" s="128"/>
      <c r="C998" s="127"/>
      <c r="D998" s="156"/>
      <c r="E998" s="4"/>
      <c r="F998" s="4"/>
      <c r="G998" s="4"/>
      <c r="H998" s="90"/>
      <c r="I998" s="101" t="s">
        <v>28</v>
      </c>
      <c r="J998" s="71">
        <f t="shared" si="261"/>
        <v>102.78</v>
      </c>
      <c r="K998" s="35">
        <v>56.13</v>
      </c>
      <c r="L998" s="35">
        <v>46.65</v>
      </c>
      <c r="M998" s="35">
        <v>0</v>
      </c>
      <c r="N998" s="72">
        <v>0</v>
      </c>
      <c r="O998" s="113"/>
      <c r="P998" s="114"/>
      <c r="Q998" s="112"/>
    </row>
    <row r="999" spans="1:17" ht="47.25">
      <c r="A999" s="113"/>
      <c r="B999" s="128"/>
      <c r="C999" s="127"/>
      <c r="D999" s="156"/>
      <c r="E999" s="4"/>
      <c r="F999" s="4"/>
      <c r="G999" s="4"/>
      <c r="H999" s="90"/>
      <c r="I999" s="101" t="s">
        <v>32</v>
      </c>
      <c r="J999" s="71">
        <f t="shared" si="261"/>
        <v>0</v>
      </c>
      <c r="K999" s="35"/>
      <c r="L999" s="35"/>
      <c r="M999" s="35"/>
      <c r="N999" s="72"/>
      <c r="O999" s="113"/>
      <c r="P999" s="114"/>
      <c r="Q999" s="112"/>
    </row>
    <row r="1000" spans="1:17" ht="47.25">
      <c r="A1000" s="113"/>
      <c r="B1000" s="128"/>
      <c r="C1000" s="127"/>
      <c r="D1000" s="156"/>
      <c r="E1000" s="4"/>
      <c r="F1000" s="4"/>
      <c r="G1000" s="4"/>
      <c r="H1000" s="90"/>
      <c r="I1000" s="101" t="s">
        <v>29</v>
      </c>
      <c r="J1000" s="71">
        <f t="shared" si="261"/>
        <v>0</v>
      </c>
      <c r="K1000" s="35"/>
      <c r="L1000" s="35"/>
      <c r="M1000" s="35"/>
      <c r="N1000" s="72"/>
      <c r="O1000" s="113"/>
      <c r="P1000" s="114"/>
      <c r="Q1000" s="112"/>
    </row>
    <row r="1001" spans="1:17" ht="15.75" customHeight="1">
      <c r="A1001" s="113"/>
      <c r="B1001" s="128"/>
      <c r="C1001" s="127"/>
      <c r="D1001" s="156"/>
      <c r="E1001" s="4"/>
      <c r="F1001" s="4"/>
      <c r="G1001" s="4"/>
      <c r="H1001" s="90"/>
      <c r="I1001" s="101" t="s">
        <v>30</v>
      </c>
      <c r="J1001" s="71">
        <f t="shared" si="261"/>
        <v>0</v>
      </c>
      <c r="K1001" s="35"/>
      <c r="L1001" s="35"/>
      <c r="M1001" s="35"/>
      <c r="N1001" s="72"/>
      <c r="O1001" s="113"/>
      <c r="P1001" s="114"/>
      <c r="Q1001" s="112"/>
    </row>
    <row r="1002" spans="1:17" ht="15.75" customHeight="1">
      <c r="A1002" s="113"/>
      <c r="B1002" s="128"/>
      <c r="C1002" s="127"/>
      <c r="D1002" s="156"/>
      <c r="E1002" s="4"/>
      <c r="F1002" s="4"/>
      <c r="G1002" s="4"/>
      <c r="H1002" s="90"/>
      <c r="I1002" s="101" t="s">
        <v>31</v>
      </c>
      <c r="J1002" s="71">
        <f t="shared" si="261"/>
        <v>0</v>
      </c>
      <c r="K1002" s="35"/>
      <c r="L1002" s="35"/>
      <c r="M1002" s="35"/>
      <c r="N1002" s="72"/>
      <c r="O1002" s="113"/>
      <c r="P1002" s="114"/>
      <c r="Q1002" s="112"/>
    </row>
    <row r="1003" spans="1:17" ht="15.75" customHeight="1">
      <c r="A1003" s="113" t="s">
        <v>174</v>
      </c>
      <c r="B1003" s="128">
        <v>40544</v>
      </c>
      <c r="C1003" s="127">
        <v>42004</v>
      </c>
      <c r="D1003" s="156" t="s">
        <v>184</v>
      </c>
      <c r="E1003" s="18"/>
      <c r="F1003" s="18"/>
      <c r="G1003" s="18"/>
      <c r="H1003" s="56"/>
      <c r="I1003" s="102" t="s">
        <v>26</v>
      </c>
      <c r="J1003" s="54">
        <f t="shared" si="261"/>
        <v>5593.76</v>
      </c>
      <c r="K1003" s="18">
        <f>SUM(K1004:K1009)</f>
        <v>3081.31</v>
      </c>
      <c r="L1003" s="18">
        <f t="shared" ref="L1003:N1003" si="266">SUM(L1004:L1009)</f>
        <v>0</v>
      </c>
      <c r="M1003" s="18">
        <f t="shared" si="266"/>
        <v>2512.4499999999998</v>
      </c>
      <c r="N1003" s="56">
        <f t="shared" si="266"/>
        <v>0</v>
      </c>
      <c r="O1003" s="113"/>
      <c r="P1003" s="114"/>
      <c r="Q1003" s="112"/>
    </row>
    <row r="1004" spans="1:17" ht="15.75" customHeight="1">
      <c r="A1004" s="113"/>
      <c r="B1004" s="128"/>
      <c r="C1004" s="127"/>
      <c r="D1004" s="156"/>
      <c r="E1004" s="4"/>
      <c r="F1004" s="4"/>
      <c r="G1004" s="4"/>
      <c r="H1004" s="90"/>
      <c r="I1004" s="101" t="s">
        <v>27</v>
      </c>
      <c r="J1004" s="71">
        <f t="shared" si="261"/>
        <v>5593.76</v>
      </c>
      <c r="K1004" s="35">
        <v>3081.31</v>
      </c>
      <c r="L1004" s="35">
        <v>0</v>
      </c>
      <c r="M1004" s="35">
        <v>2512.4499999999998</v>
      </c>
      <c r="N1004" s="72">
        <v>0</v>
      </c>
      <c r="O1004" s="113"/>
      <c r="P1004" s="114"/>
      <c r="Q1004" s="112"/>
    </row>
    <row r="1005" spans="1:17" ht="31.5">
      <c r="A1005" s="113"/>
      <c r="B1005" s="128"/>
      <c r="C1005" s="127"/>
      <c r="D1005" s="156"/>
      <c r="E1005" s="4"/>
      <c r="F1005" s="4"/>
      <c r="G1005" s="4"/>
      <c r="H1005" s="90"/>
      <c r="I1005" s="101" t="s">
        <v>28</v>
      </c>
      <c r="J1005" s="71">
        <f t="shared" si="261"/>
        <v>0</v>
      </c>
      <c r="K1005" s="35"/>
      <c r="L1005" s="35"/>
      <c r="M1005" s="35"/>
      <c r="N1005" s="72"/>
      <c r="O1005" s="113"/>
      <c r="P1005" s="114"/>
      <c r="Q1005" s="112"/>
    </row>
    <row r="1006" spans="1:17" ht="47.25">
      <c r="A1006" s="113"/>
      <c r="B1006" s="128"/>
      <c r="C1006" s="127"/>
      <c r="D1006" s="156"/>
      <c r="E1006" s="4"/>
      <c r="F1006" s="4"/>
      <c r="G1006" s="4"/>
      <c r="H1006" s="90"/>
      <c r="I1006" s="101" t="s">
        <v>32</v>
      </c>
      <c r="J1006" s="71">
        <f t="shared" si="261"/>
        <v>0</v>
      </c>
      <c r="K1006" s="35"/>
      <c r="L1006" s="35"/>
      <c r="M1006" s="35"/>
      <c r="N1006" s="72"/>
      <c r="O1006" s="113"/>
      <c r="P1006" s="114"/>
      <c r="Q1006" s="112"/>
    </row>
    <row r="1007" spans="1:17" ht="47.25">
      <c r="A1007" s="113"/>
      <c r="B1007" s="128"/>
      <c r="C1007" s="127"/>
      <c r="D1007" s="156"/>
      <c r="E1007" s="4"/>
      <c r="F1007" s="4"/>
      <c r="G1007" s="4"/>
      <c r="H1007" s="90"/>
      <c r="I1007" s="101" t="s">
        <v>29</v>
      </c>
      <c r="J1007" s="71">
        <f t="shared" si="261"/>
        <v>0</v>
      </c>
      <c r="K1007" s="35"/>
      <c r="L1007" s="35"/>
      <c r="M1007" s="35"/>
      <c r="N1007" s="72"/>
      <c r="O1007" s="113"/>
      <c r="P1007" s="114"/>
      <c r="Q1007" s="112"/>
    </row>
    <row r="1008" spans="1:17" ht="15.75" customHeight="1">
      <c r="A1008" s="113"/>
      <c r="B1008" s="128"/>
      <c r="C1008" s="127"/>
      <c r="D1008" s="156"/>
      <c r="E1008" s="4"/>
      <c r="F1008" s="4"/>
      <c r="G1008" s="4"/>
      <c r="H1008" s="90"/>
      <c r="I1008" s="101" t="s">
        <v>30</v>
      </c>
      <c r="J1008" s="71">
        <f t="shared" si="261"/>
        <v>0</v>
      </c>
      <c r="K1008" s="35"/>
      <c r="L1008" s="35"/>
      <c r="M1008" s="35"/>
      <c r="N1008" s="72"/>
      <c r="O1008" s="113"/>
      <c r="P1008" s="114"/>
      <c r="Q1008" s="112"/>
    </row>
    <row r="1009" spans="1:17" ht="15.75" customHeight="1">
      <c r="A1009" s="113"/>
      <c r="B1009" s="128"/>
      <c r="C1009" s="127"/>
      <c r="D1009" s="156"/>
      <c r="E1009" s="4"/>
      <c r="F1009" s="4"/>
      <c r="G1009" s="4"/>
      <c r="H1009" s="90"/>
      <c r="I1009" s="101" t="s">
        <v>31</v>
      </c>
      <c r="J1009" s="71">
        <f t="shared" si="261"/>
        <v>0</v>
      </c>
      <c r="K1009" s="35"/>
      <c r="L1009" s="35"/>
      <c r="M1009" s="35"/>
      <c r="N1009" s="72"/>
      <c r="O1009" s="113"/>
      <c r="P1009" s="114"/>
      <c r="Q1009" s="112"/>
    </row>
    <row r="1010" spans="1:17">
      <c r="A1010" s="113" t="s">
        <v>208</v>
      </c>
      <c r="B1010" s="128">
        <v>40544</v>
      </c>
      <c r="C1010" s="127">
        <v>41274</v>
      </c>
      <c r="D1010" s="156" t="s">
        <v>162</v>
      </c>
      <c r="E1010" s="18"/>
      <c r="F1010" s="18"/>
      <c r="G1010" s="18"/>
      <c r="H1010" s="56"/>
      <c r="I1010" s="102" t="s">
        <v>26</v>
      </c>
      <c r="J1010" s="54">
        <f t="shared" si="261"/>
        <v>1171.71</v>
      </c>
      <c r="K1010" s="18">
        <f>SUM(K1011:K1016)</f>
        <v>0</v>
      </c>
      <c r="L1010" s="18">
        <f t="shared" ref="L1010:N1010" si="267">SUM(L1011:L1016)</f>
        <v>1171.71</v>
      </c>
      <c r="M1010" s="18">
        <f t="shared" si="267"/>
        <v>0</v>
      </c>
      <c r="N1010" s="56">
        <f t="shared" si="267"/>
        <v>0</v>
      </c>
      <c r="O1010" s="113"/>
      <c r="P1010" s="114"/>
      <c r="Q1010" s="112"/>
    </row>
    <row r="1011" spans="1:17" ht="15.75" customHeight="1">
      <c r="A1011" s="113"/>
      <c r="B1011" s="128"/>
      <c r="C1011" s="127"/>
      <c r="D1011" s="156"/>
      <c r="E1011" s="4"/>
      <c r="F1011" s="4"/>
      <c r="G1011" s="4"/>
      <c r="H1011" s="90"/>
      <c r="I1011" s="101" t="s">
        <v>27</v>
      </c>
      <c r="J1011" s="71">
        <f t="shared" si="261"/>
        <v>0</v>
      </c>
      <c r="K1011" s="35"/>
      <c r="L1011" s="35"/>
      <c r="M1011" s="35"/>
      <c r="N1011" s="72"/>
      <c r="O1011" s="113"/>
      <c r="P1011" s="114"/>
      <c r="Q1011" s="112"/>
    </row>
    <row r="1012" spans="1:17" ht="31.5">
      <c r="A1012" s="113"/>
      <c r="B1012" s="128"/>
      <c r="C1012" s="127"/>
      <c r="D1012" s="156"/>
      <c r="E1012" s="4"/>
      <c r="F1012" s="4"/>
      <c r="G1012" s="4"/>
      <c r="H1012" s="90"/>
      <c r="I1012" s="101" t="s">
        <v>28</v>
      </c>
      <c r="J1012" s="71">
        <f t="shared" si="261"/>
        <v>0</v>
      </c>
      <c r="K1012" s="35"/>
      <c r="L1012" s="35"/>
      <c r="M1012" s="35"/>
      <c r="N1012" s="72"/>
      <c r="O1012" s="113"/>
      <c r="P1012" s="114"/>
      <c r="Q1012" s="112"/>
    </row>
    <row r="1013" spans="1:17" ht="47.25">
      <c r="A1013" s="113"/>
      <c r="B1013" s="128"/>
      <c r="C1013" s="127"/>
      <c r="D1013" s="156"/>
      <c r="E1013" s="4"/>
      <c r="F1013" s="4"/>
      <c r="G1013" s="4"/>
      <c r="H1013" s="90"/>
      <c r="I1013" s="101" t="s">
        <v>32</v>
      </c>
      <c r="J1013" s="71">
        <f t="shared" si="261"/>
        <v>0</v>
      </c>
      <c r="K1013" s="35"/>
      <c r="L1013" s="35"/>
      <c r="M1013" s="35"/>
      <c r="N1013" s="72"/>
      <c r="O1013" s="113"/>
      <c r="P1013" s="114"/>
      <c r="Q1013" s="112"/>
    </row>
    <row r="1014" spans="1:17" ht="47.25">
      <c r="A1014" s="113"/>
      <c r="B1014" s="128"/>
      <c r="C1014" s="127"/>
      <c r="D1014" s="156"/>
      <c r="E1014" s="4"/>
      <c r="F1014" s="4"/>
      <c r="G1014" s="4"/>
      <c r="H1014" s="90"/>
      <c r="I1014" s="101" t="s">
        <v>29</v>
      </c>
      <c r="J1014" s="71">
        <f t="shared" si="261"/>
        <v>1171.71</v>
      </c>
      <c r="K1014" s="35">
        <v>0</v>
      </c>
      <c r="L1014" s="35">
        <v>1171.71</v>
      </c>
      <c r="M1014" s="35">
        <v>0</v>
      </c>
      <c r="N1014" s="72">
        <v>0</v>
      </c>
      <c r="O1014" s="113"/>
      <c r="P1014" s="114"/>
      <c r="Q1014" s="112"/>
    </row>
    <row r="1015" spans="1:17" ht="15.75" customHeight="1">
      <c r="A1015" s="113"/>
      <c r="B1015" s="128"/>
      <c r="C1015" s="127"/>
      <c r="D1015" s="156"/>
      <c r="E1015" s="4"/>
      <c r="F1015" s="4"/>
      <c r="G1015" s="4"/>
      <c r="H1015" s="90"/>
      <c r="I1015" s="101" t="s">
        <v>30</v>
      </c>
      <c r="J1015" s="71">
        <f t="shared" si="261"/>
        <v>0</v>
      </c>
      <c r="K1015" s="35"/>
      <c r="L1015" s="35"/>
      <c r="M1015" s="35"/>
      <c r="N1015" s="72"/>
      <c r="O1015" s="113"/>
      <c r="P1015" s="114"/>
      <c r="Q1015" s="112"/>
    </row>
    <row r="1016" spans="1:17" ht="15.75" customHeight="1">
      <c r="A1016" s="113"/>
      <c r="B1016" s="128"/>
      <c r="C1016" s="127"/>
      <c r="D1016" s="156"/>
      <c r="E1016" s="4"/>
      <c r="F1016" s="4"/>
      <c r="G1016" s="4"/>
      <c r="H1016" s="90"/>
      <c r="I1016" s="101" t="s">
        <v>31</v>
      </c>
      <c r="J1016" s="71">
        <f t="shared" si="261"/>
        <v>0</v>
      </c>
      <c r="K1016" s="35"/>
      <c r="L1016" s="35"/>
      <c r="M1016" s="35"/>
      <c r="N1016" s="72"/>
      <c r="O1016" s="113"/>
      <c r="P1016" s="114"/>
      <c r="Q1016" s="112"/>
    </row>
    <row r="1017" spans="1:17">
      <c r="A1017" s="113" t="s">
        <v>208</v>
      </c>
      <c r="B1017" s="128">
        <v>40544</v>
      </c>
      <c r="C1017" s="127">
        <v>41274</v>
      </c>
      <c r="D1017" s="156" t="s">
        <v>163</v>
      </c>
      <c r="E1017" s="18"/>
      <c r="F1017" s="18"/>
      <c r="G1017" s="18"/>
      <c r="H1017" s="56"/>
      <c r="I1017" s="102" t="s">
        <v>26</v>
      </c>
      <c r="J1017" s="54">
        <f t="shared" si="261"/>
        <v>2204.02</v>
      </c>
      <c r="K1017" s="18">
        <f>SUM(K1018:K1023)</f>
        <v>0</v>
      </c>
      <c r="L1017" s="18">
        <f t="shared" ref="L1017:N1017" si="268">SUM(L1018:L1023)</f>
        <v>2204.02</v>
      </c>
      <c r="M1017" s="18">
        <f t="shared" si="268"/>
        <v>0</v>
      </c>
      <c r="N1017" s="56">
        <f t="shared" si="268"/>
        <v>0</v>
      </c>
      <c r="O1017" s="113"/>
      <c r="P1017" s="114"/>
      <c r="Q1017" s="112"/>
    </row>
    <row r="1018" spans="1:17" ht="15.75" customHeight="1">
      <c r="A1018" s="113"/>
      <c r="B1018" s="128"/>
      <c r="C1018" s="127"/>
      <c r="D1018" s="156"/>
      <c r="E1018" s="4"/>
      <c r="F1018" s="4"/>
      <c r="G1018" s="4"/>
      <c r="H1018" s="90"/>
      <c r="I1018" s="101" t="s">
        <v>27</v>
      </c>
      <c r="J1018" s="71">
        <f t="shared" si="261"/>
        <v>0</v>
      </c>
      <c r="K1018" s="35"/>
      <c r="L1018" s="35"/>
      <c r="M1018" s="35"/>
      <c r="N1018" s="72"/>
      <c r="O1018" s="113"/>
      <c r="P1018" s="114"/>
      <c r="Q1018" s="112"/>
    </row>
    <row r="1019" spans="1:17" ht="31.5">
      <c r="A1019" s="113"/>
      <c r="B1019" s="128"/>
      <c r="C1019" s="127"/>
      <c r="D1019" s="156"/>
      <c r="E1019" s="4"/>
      <c r="F1019" s="4"/>
      <c r="G1019" s="4"/>
      <c r="H1019" s="90"/>
      <c r="I1019" s="101" t="s">
        <v>28</v>
      </c>
      <c r="J1019" s="71">
        <f t="shared" si="261"/>
        <v>0</v>
      </c>
      <c r="K1019" s="35"/>
      <c r="L1019" s="35"/>
      <c r="M1019" s="35"/>
      <c r="N1019" s="72"/>
      <c r="O1019" s="113"/>
      <c r="P1019" s="114"/>
      <c r="Q1019" s="112"/>
    </row>
    <row r="1020" spans="1:17" ht="47.25">
      <c r="A1020" s="113"/>
      <c r="B1020" s="128"/>
      <c r="C1020" s="127"/>
      <c r="D1020" s="156"/>
      <c r="E1020" s="4"/>
      <c r="F1020" s="4"/>
      <c r="G1020" s="4"/>
      <c r="H1020" s="90"/>
      <c r="I1020" s="101" t="s">
        <v>32</v>
      </c>
      <c r="J1020" s="71">
        <f t="shared" si="261"/>
        <v>0</v>
      </c>
      <c r="K1020" s="35"/>
      <c r="L1020" s="35"/>
      <c r="M1020" s="35"/>
      <c r="N1020" s="72"/>
      <c r="O1020" s="113"/>
      <c r="P1020" s="114"/>
      <c r="Q1020" s="112"/>
    </row>
    <row r="1021" spans="1:17" ht="47.25">
      <c r="A1021" s="113"/>
      <c r="B1021" s="128"/>
      <c r="C1021" s="127"/>
      <c r="D1021" s="156"/>
      <c r="E1021" s="4"/>
      <c r="F1021" s="4"/>
      <c r="G1021" s="4"/>
      <c r="H1021" s="90"/>
      <c r="I1021" s="101" t="s">
        <v>29</v>
      </c>
      <c r="J1021" s="71">
        <f t="shared" si="261"/>
        <v>2204.02</v>
      </c>
      <c r="K1021" s="35">
        <v>0</v>
      </c>
      <c r="L1021" s="35">
        <v>2204.02</v>
      </c>
      <c r="M1021" s="35">
        <v>0</v>
      </c>
      <c r="N1021" s="72">
        <v>0</v>
      </c>
      <c r="O1021" s="113"/>
      <c r="P1021" s="114"/>
      <c r="Q1021" s="112"/>
    </row>
    <row r="1022" spans="1:17" ht="15.75" customHeight="1">
      <c r="A1022" s="113"/>
      <c r="B1022" s="128"/>
      <c r="C1022" s="127"/>
      <c r="D1022" s="156"/>
      <c r="E1022" s="4"/>
      <c r="F1022" s="4"/>
      <c r="G1022" s="4"/>
      <c r="H1022" s="90"/>
      <c r="I1022" s="101" t="s">
        <v>30</v>
      </c>
      <c r="J1022" s="71">
        <f t="shared" si="261"/>
        <v>0</v>
      </c>
      <c r="K1022" s="35"/>
      <c r="L1022" s="35"/>
      <c r="M1022" s="35"/>
      <c r="N1022" s="72"/>
      <c r="O1022" s="113"/>
      <c r="P1022" s="114"/>
      <c r="Q1022" s="112"/>
    </row>
    <row r="1023" spans="1:17" ht="15.75" customHeight="1">
      <c r="A1023" s="113"/>
      <c r="B1023" s="128"/>
      <c r="C1023" s="127"/>
      <c r="D1023" s="156"/>
      <c r="E1023" s="4"/>
      <c r="F1023" s="4"/>
      <c r="G1023" s="4"/>
      <c r="H1023" s="90"/>
      <c r="I1023" s="101" t="s">
        <v>31</v>
      </c>
      <c r="J1023" s="71">
        <f t="shared" si="261"/>
        <v>0</v>
      </c>
      <c r="K1023" s="35"/>
      <c r="L1023" s="35"/>
      <c r="M1023" s="35"/>
      <c r="N1023" s="72"/>
      <c r="O1023" s="113"/>
      <c r="P1023" s="114"/>
      <c r="Q1023" s="112"/>
    </row>
    <row r="1024" spans="1:17">
      <c r="A1024" s="113" t="s">
        <v>209</v>
      </c>
      <c r="B1024" s="128">
        <v>40544</v>
      </c>
      <c r="C1024" s="127">
        <v>40908</v>
      </c>
      <c r="D1024" s="156" t="s">
        <v>183</v>
      </c>
      <c r="E1024" s="18"/>
      <c r="F1024" s="18"/>
      <c r="G1024" s="18"/>
      <c r="H1024" s="56"/>
      <c r="I1024" s="102" t="s">
        <v>26</v>
      </c>
      <c r="J1024" s="54">
        <f t="shared" si="261"/>
        <v>2518.3200000000002</v>
      </c>
      <c r="K1024" s="18">
        <f>SUM(K1025:K1030)</f>
        <v>2335.5500000000002</v>
      </c>
      <c r="L1024" s="18">
        <f t="shared" ref="L1024:N1024" si="269">SUM(L1025:L1030)</f>
        <v>17.649999999999999</v>
      </c>
      <c r="M1024" s="18">
        <f t="shared" si="269"/>
        <v>165.12</v>
      </c>
      <c r="N1024" s="56">
        <f t="shared" si="269"/>
        <v>0</v>
      </c>
      <c r="O1024" s="113"/>
      <c r="P1024" s="114"/>
      <c r="Q1024" s="112"/>
    </row>
    <row r="1025" spans="1:17" ht="15.75" customHeight="1">
      <c r="A1025" s="113"/>
      <c r="B1025" s="128"/>
      <c r="C1025" s="127"/>
      <c r="D1025" s="156"/>
      <c r="E1025" s="4"/>
      <c r="F1025" s="4"/>
      <c r="G1025" s="4"/>
      <c r="H1025" s="90"/>
      <c r="I1025" s="101" t="s">
        <v>27</v>
      </c>
      <c r="J1025" s="71">
        <f t="shared" si="261"/>
        <v>2474.14</v>
      </c>
      <c r="K1025" s="35">
        <v>2309.02</v>
      </c>
      <c r="L1025" s="35">
        <v>0</v>
      </c>
      <c r="M1025" s="35">
        <v>165.12</v>
      </c>
      <c r="N1025" s="72">
        <v>0</v>
      </c>
      <c r="O1025" s="113"/>
      <c r="P1025" s="114"/>
      <c r="Q1025" s="112"/>
    </row>
    <row r="1026" spans="1:17" ht="31.5">
      <c r="A1026" s="113"/>
      <c r="B1026" s="128"/>
      <c r="C1026" s="127"/>
      <c r="D1026" s="156"/>
      <c r="E1026" s="4"/>
      <c r="F1026" s="4"/>
      <c r="G1026" s="4"/>
      <c r="H1026" s="90"/>
      <c r="I1026" s="101" t="s">
        <v>28</v>
      </c>
      <c r="J1026" s="71">
        <f t="shared" si="261"/>
        <v>44.18</v>
      </c>
      <c r="K1026" s="35">
        <v>26.53</v>
      </c>
      <c r="L1026" s="35">
        <v>17.649999999999999</v>
      </c>
      <c r="M1026" s="35">
        <v>0</v>
      </c>
      <c r="N1026" s="72">
        <v>0</v>
      </c>
      <c r="O1026" s="113"/>
      <c r="P1026" s="114"/>
      <c r="Q1026" s="112"/>
    </row>
    <row r="1027" spans="1:17" ht="47.25">
      <c r="A1027" s="113"/>
      <c r="B1027" s="128"/>
      <c r="C1027" s="127"/>
      <c r="D1027" s="156"/>
      <c r="E1027" s="4"/>
      <c r="F1027" s="4"/>
      <c r="G1027" s="4"/>
      <c r="H1027" s="90"/>
      <c r="I1027" s="101" t="s">
        <v>32</v>
      </c>
      <c r="J1027" s="71">
        <f t="shared" si="261"/>
        <v>0</v>
      </c>
      <c r="K1027" s="35"/>
      <c r="L1027" s="35"/>
      <c r="M1027" s="35"/>
      <c r="N1027" s="72"/>
      <c r="O1027" s="113"/>
      <c r="P1027" s="114"/>
      <c r="Q1027" s="112"/>
    </row>
    <row r="1028" spans="1:17" ht="47.25">
      <c r="A1028" s="113"/>
      <c r="B1028" s="128"/>
      <c r="C1028" s="127"/>
      <c r="D1028" s="156"/>
      <c r="E1028" s="4"/>
      <c r="F1028" s="4"/>
      <c r="G1028" s="4"/>
      <c r="H1028" s="90"/>
      <c r="I1028" s="101" t="s">
        <v>29</v>
      </c>
      <c r="J1028" s="71">
        <f t="shared" si="261"/>
        <v>0</v>
      </c>
      <c r="K1028" s="35"/>
      <c r="L1028" s="35"/>
      <c r="M1028" s="35"/>
      <c r="N1028" s="72"/>
      <c r="O1028" s="113"/>
      <c r="P1028" s="114"/>
      <c r="Q1028" s="112"/>
    </row>
    <row r="1029" spans="1:17" ht="15.75" customHeight="1">
      <c r="A1029" s="113"/>
      <c r="B1029" s="128"/>
      <c r="C1029" s="127"/>
      <c r="D1029" s="156"/>
      <c r="E1029" s="4"/>
      <c r="F1029" s="4"/>
      <c r="G1029" s="4"/>
      <c r="H1029" s="90"/>
      <c r="I1029" s="101" t="s">
        <v>30</v>
      </c>
      <c r="J1029" s="71">
        <f t="shared" si="261"/>
        <v>0</v>
      </c>
      <c r="K1029" s="35"/>
      <c r="L1029" s="35"/>
      <c r="M1029" s="35"/>
      <c r="N1029" s="72"/>
      <c r="O1029" s="113"/>
      <c r="P1029" s="114"/>
      <c r="Q1029" s="112"/>
    </row>
    <row r="1030" spans="1:17" ht="15.75" customHeight="1">
      <c r="A1030" s="113"/>
      <c r="B1030" s="128"/>
      <c r="C1030" s="127"/>
      <c r="D1030" s="156"/>
      <c r="E1030" s="4"/>
      <c r="F1030" s="4"/>
      <c r="G1030" s="4"/>
      <c r="H1030" s="90"/>
      <c r="I1030" s="101" t="s">
        <v>31</v>
      </c>
      <c r="J1030" s="71">
        <f t="shared" si="261"/>
        <v>0</v>
      </c>
      <c r="K1030" s="35"/>
      <c r="L1030" s="35"/>
      <c r="M1030" s="35"/>
      <c r="N1030" s="72"/>
      <c r="O1030" s="113"/>
      <c r="P1030" s="114"/>
      <c r="Q1030" s="112"/>
    </row>
    <row r="1031" spans="1:17" ht="15.75" customHeight="1">
      <c r="A1031" s="113" t="s">
        <v>174</v>
      </c>
      <c r="B1031" s="128">
        <v>40544</v>
      </c>
      <c r="C1031" s="127">
        <v>40908</v>
      </c>
      <c r="D1031" s="156" t="s">
        <v>164</v>
      </c>
      <c r="E1031" s="18"/>
      <c r="F1031" s="18"/>
      <c r="G1031" s="18"/>
      <c r="H1031" s="56"/>
      <c r="I1031" s="102" t="s">
        <v>26</v>
      </c>
      <c r="J1031" s="54">
        <f t="shared" si="261"/>
        <v>133.37</v>
      </c>
      <c r="K1031" s="18">
        <f>K1032</f>
        <v>133.37</v>
      </c>
      <c r="L1031" s="18">
        <f t="shared" ref="L1031:M1031" si="270">L1032</f>
        <v>0</v>
      </c>
      <c r="M1031" s="18">
        <f t="shared" si="270"/>
        <v>0</v>
      </c>
      <c r="N1031" s="56">
        <f>N1032</f>
        <v>0</v>
      </c>
      <c r="O1031" s="113"/>
      <c r="P1031" s="114"/>
      <c r="Q1031" s="112"/>
    </row>
    <row r="1032" spans="1:17" ht="15.75" customHeight="1">
      <c r="A1032" s="113"/>
      <c r="B1032" s="128"/>
      <c r="C1032" s="127"/>
      <c r="D1032" s="156"/>
      <c r="E1032" s="4"/>
      <c r="F1032" s="4"/>
      <c r="G1032" s="4"/>
      <c r="H1032" s="90"/>
      <c r="I1032" s="101" t="s">
        <v>27</v>
      </c>
      <c r="J1032" s="71">
        <f t="shared" si="261"/>
        <v>133.37</v>
      </c>
      <c r="K1032" s="35">
        <v>133.37</v>
      </c>
      <c r="L1032" s="35"/>
      <c r="M1032" s="35"/>
      <c r="N1032" s="72"/>
      <c r="O1032" s="113"/>
      <c r="P1032" s="114"/>
      <c r="Q1032" s="112"/>
    </row>
    <row r="1033" spans="1:17" ht="31.5">
      <c r="A1033" s="113"/>
      <c r="B1033" s="128"/>
      <c r="C1033" s="127"/>
      <c r="D1033" s="156"/>
      <c r="E1033" s="4"/>
      <c r="F1033" s="4"/>
      <c r="G1033" s="4"/>
      <c r="H1033" s="90"/>
      <c r="I1033" s="101" t="s">
        <v>28</v>
      </c>
      <c r="J1033" s="71">
        <f t="shared" si="261"/>
        <v>0</v>
      </c>
      <c r="K1033" s="35"/>
      <c r="L1033" s="35"/>
      <c r="M1033" s="35"/>
      <c r="N1033" s="72"/>
      <c r="O1033" s="113"/>
      <c r="P1033" s="114"/>
      <c r="Q1033" s="112"/>
    </row>
    <row r="1034" spans="1:17" ht="47.25">
      <c r="A1034" s="113"/>
      <c r="B1034" s="128"/>
      <c r="C1034" s="127"/>
      <c r="D1034" s="156"/>
      <c r="E1034" s="4"/>
      <c r="F1034" s="4"/>
      <c r="G1034" s="4"/>
      <c r="H1034" s="90"/>
      <c r="I1034" s="101" t="s">
        <v>32</v>
      </c>
      <c r="J1034" s="71">
        <f t="shared" si="261"/>
        <v>0</v>
      </c>
      <c r="K1034" s="35"/>
      <c r="L1034" s="35"/>
      <c r="M1034" s="35"/>
      <c r="N1034" s="72"/>
      <c r="O1034" s="113"/>
      <c r="P1034" s="114"/>
      <c r="Q1034" s="112"/>
    </row>
    <row r="1035" spans="1:17" ht="47.25">
      <c r="A1035" s="113"/>
      <c r="B1035" s="128"/>
      <c r="C1035" s="127"/>
      <c r="D1035" s="156"/>
      <c r="E1035" s="4"/>
      <c r="F1035" s="4"/>
      <c r="G1035" s="4"/>
      <c r="H1035" s="90"/>
      <c r="I1035" s="101" t="s">
        <v>29</v>
      </c>
      <c r="J1035" s="71">
        <f t="shared" si="261"/>
        <v>0</v>
      </c>
      <c r="K1035" s="35"/>
      <c r="L1035" s="35"/>
      <c r="M1035" s="35"/>
      <c r="N1035" s="72"/>
      <c r="O1035" s="113"/>
      <c r="P1035" s="114"/>
      <c r="Q1035" s="112"/>
    </row>
    <row r="1036" spans="1:17" ht="15.75" customHeight="1">
      <c r="A1036" s="113"/>
      <c r="B1036" s="128"/>
      <c r="C1036" s="127"/>
      <c r="D1036" s="156"/>
      <c r="E1036" s="4"/>
      <c r="F1036" s="4"/>
      <c r="G1036" s="4"/>
      <c r="H1036" s="90"/>
      <c r="I1036" s="101" t="s">
        <v>30</v>
      </c>
      <c r="J1036" s="71">
        <f t="shared" si="261"/>
        <v>0</v>
      </c>
      <c r="K1036" s="35"/>
      <c r="L1036" s="35"/>
      <c r="M1036" s="35"/>
      <c r="N1036" s="72"/>
      <c r="O1036" s="113"/>
      <c r="P1036" s="114"/>
      <c r="Q1036" s="112"/>
    </row>
    <row r="1037" spans="1:17" ht="15.75" customHeight="1">
      <c r="A1037" s="113"/>
      <c r="B1037" s="128"/>
      <c r="C1037" s="127"/>
      <c r="D1037" s="156"/>
      <c r="E1037" s="4"/>
      <c r="F1037" s="4"/>
      <c r="G1037" s="4"/>
      <c r="H1037" s="90"/>
      <c r="I1037" s="101" t="s">
        <v>31</v>
      </c>
      <c r="J1037" s="71">
        <f t="shared" ref="J1037:J1086" si="271">K1037+L1037+M1037+N1037</f>
        <v>0</v>
      </c>
      <c r="K1037" s="35"/>
      <c r="L1037" s="35"/>
      <c r="M1037" s="35"/>
      <c r="N1037" s="72"/>
      <c r="O1037" s="113"/>
      <c r="P1037" s="114"/>
      <c r="Q1037" s="112"/>
    </row>
    <row r="1038" spans="1:17">
      <c r="A1038" s="113" t="s">
        <v>174</v>
      </c>
      <c r="B1038" s="128">
        <v>40544</v>
      </c>
      <c r="C1038" s="127">
        <v>40908</v>
      </c>
      <c r="D1038" s="156" t="s">
        <v>211</v>
      </c>
      <c r="E1038" s="18"/>
      <c r="F1038" s="18"/>
      <c r="G1038" s="18"/>
      <c r="H1038" s="56"/>
      <c r="I1038" s="102" t="s">
        <v>26</v>
      </c>
      <c r="J1038" s="54">
        <f t="shared" si="271"/>
        <v>18771.189999999999</v>
      </c>
      <c r="K1038" s="18">
        <f>SUM(K1039:K1044)</f>
        <v>18771.189999999999</v>
      </c>
      <c r="L1038" s="18">
        <f t="shared" ref="L1038:N1038" si="272">SUM(L1039:L1044)</f>
        <v>0</v>
      </c>
      <c r="M1038" s="18">
        <f t="shared" si="272"/>
        <v>0</v>
      </c>
      <c r="N1038" s="56">
        <f t="shared" si="272"/>
        <v>0</v>
      </c>
      <c r="O1038" s="113"/>
      <c r="P1038" s="114"/>
      <c r="Q1038" s="112"/>
    </row>
    <row r="1039" spans="1:17" ht="15.75" customHeight="1">
      <c r="A1039" s="113"/>
      <c r="B1039" s="128"/>
      <c r="C1039" s="127"/>
      <c r="D1039" s="156"/>
      <c r="E1039" s="4"/>
      <c r="F1039" s="4"/>
      <c r="G1039" s="4"/>
      <c r="H1039" s="90"/>
      <c r="I1039" s="101" t="s">
        <v>27</v>
      </c>
      <c r="J1039" s="71">
        <f t="shared" si="271"/>
        <v>18771.189999999999</v>
      </c>
      <c r="K1039" s="35">
        <v>18771.189999999999</v>
      </c>
      <c r="L1039" s="35"/>
      <c r="M1039" s="35"/>
      <c r="N1039" s="72"/>
      <c r="O1039" s="113"/>
      <c r="P1039" s="114"/>
      <c r="Q1039" s="112"/>
    </row>
    <row r="1040" spans="1:17" ht="31.5">
      <c r="A1040" s="113"/>
      <c r="B1040" s="128"/>
      <c r="C1040" s="127"/>
      <c r="D1040" s="156"/>
      <c r="E1040" s="4"/>
      <c r="F1040" s="4"/>
      <c r="G1040" s="4"/>
      <c r="H1040" s="90"/>
      <c r="I1040" s="101" t="s">
        <v>28</v>
      </c>
      <c r="J1040" s="71">
        <f t="shared" si="271"/>
        <v>0</v>
      </c>
      <c r="K1040" s="35"/>
      <c r="L1040" s="35"/>
      <c r="M1040" s="35"/>
      <c r="N1040" s="72"/>
      <c r="O1040" s="113"/>
      <c r="P1040" s="114"/>
      <c r="Q1040" s="112"/>
    </row>
    <row r="1041" spans="1:17" ht="47.25">
      <c r="A1041" s="113"/>
      <c r="B1041" s="128"/>
      <c r="C1041" s="127"/>
      <c r="D1041" s="156"/>
      <c r="E1041" s="4"/>
      <c r="F1041" s="4"/>
      <c r="G1041" s="4"/>
      <c r="H1041" s="90"/>
      <c r="I1041" s="101" t="s">
        <v>32</v>
      </c>
      <c r="J1041" s="71">
        <f t="shared" si="271"/>
        <v>0</v>
      </c>
      <c r="K1041" s="35"/>
      <c r="L1041" s="35"/>
      <c r="M1041" s="35"/>
      <c r="N1041" s="72"/>
      <c r="O1041" s="113"/>
      <c r="P1041" s="114"/>
      <c r="Q1041" s="112"/>
    </row>
    <row r="1042" spans="1:17" ht="47.25">
      <c r="A1042" s="113"/>
      <c r="B1042" s="128"/>
      <c r="C1042" s="127"/>
      <c r="D1042" s="156"/>
      <c r="E1042" s="4"/>
      <c r="F1042" s="4"/>
      <c r="G1042" s="4"/>
      <c r="H1042" s="90"/>
      <c r="I1042" s="101" t="s">
        <v>29</v>
      </c>
      <c r="J1042" s="71">
        <f t="shared" si="271"/>
        <v>0</v>
      </c>
      <c r="K1042" s="35"/>
      <c r="L1042" s="35"/>
      <c r="M1042" s="35"/>
      <c r="N1042" s="72"/>
      <c r="O1042" s="113"/>
      <c r="P1042" s="114"/>
      <c r="Q1042" s="112"/>
    </row>
    <row r="1043" spans="1:17" ht="15.75" customHeight="1">
      <c r="A1043" s="113"/>
      <c r="B1043" s="128"/>
      <c r="C1043" s="127"/>
      <c r="D1043" s="156"/>
      <c r="E1043" s="4"/>
      <c r="F1043" s="4"/>
      <c r="G1043" s="4"/>
      <c r="H1043" s="90"/>
      <c r="I1043" s="101" t="s">
        <v>30</v>
      </c>
      <c r="J1043" s="71">
        <f t="shared" si="271"/>
        <v>0</v>
      </c>
      <c r="K1043" s="35"/>
      <c r="L1043" s="35"/>
      <c r="M1043" s="35"/>
      <c r="N1043" s="72"/>
      <c r="O1043" s="113"/>
      <c r="P1043" s="114"/>
      <c r="Q1043" s="112"/>
    </row>
    <row r="1044" spans="1:17" ht="15.75" customHeight="1">
      <c r="A1044" s="113"/>
      <c r="B1044" s="128"/>
      <c r="C1044" s="127"/>
      <c r="D1044" s="156"/>
      <c r="E1044" s="4"/>
      <c r="F1044" s="4"/>
      <c r="G1044" s="4"/>
      <c r="H1044" s="90"/>
      <c r="I1044" s="101" t="s">
        <v>31</v>
      </c>
      <c r="J1044" s="71">
        <f t="shared" si="271"/>
        <v>0</v>
      </c>
      <c r="K1044" s="35"/>
      <c r="L1044" s="35"/>
      <c r="M1044" s="35"/>
      <c r="N1044" s="72"/>
      <c r="O1044" s="113"/>
      <c r="P1044" s="114"/>
      <c r="Q1044" s="112"/>
    </row>
    <row r="1045" spans="1:17">
      <c r="A1045" s="113" t="s">
        <v>209</v>
      </c>
      <c r="B1045" s="128">
        <v>40544</v>
      </c>
      <c r="C1045" s="127">
        <v>41274</v>
      </c>
      <c r="D1045" s="156" t="s">
        <v>165</v>
      </c>
      <c r="E1045" s="18"/>
      <c r="F1045" s="18"/>
      <c r="G1045" s="18"/>
      <c r="H1045" s="56"/>
      <c r="I1045" s="102" t="s">
        <v>26</v>
      </c>
      <c r="J1045" s="54">
        <f t="shared" si="271"/>
        <v>4899.3900000000003</v>
      </c>
      <c r="K1045" s="18">
        <f>SUM(K1046:K1051)</f>
        <v>0</v>
      </c>
      <c r="L1045" s="18">
        <f t="shared" ref="L1045:N1045" si="273">SUM(L1046:L1051)</f>
        <v>4899.3900000000003</v>
      </c>
      <c r="M1045" s="18">
        <f t="shared" si="273"/>
        <v>0</v>
      </c>
      <c r="N1045" s="56">
        <f t="shared" si="273"/>
        <v>0</v>
      </c>
      <c r="O1045" s="113"/>
      <c r="P1045" s="114"/>
      <c r="Q1045" s="112"/>
    </row>
    <row r="1046" spans="1:17" ht="15.75" customHeight="1">
      <c r="A1046" s="113"/>
      <c r="B1046" s="128"/>
      <c r="C1046" s="127"/>
      <c r="D1046" s="156"/>
      <c r="E1046" s="4"/>
      <c r="F1046" s="4"/>
      <c r="G1046" s="4"/>
      <c r="H1046" s="90"/>
      <c r="I1046" s="101" t="s">
        <v>27</v>
      </c>
      <c r="J1046" s="71">
        <f t="shared" si="271"/>
        <v>4899.3900000000003</v>
      </c>
      <c r="K1046" s="35">
        <v>0</v>
      </c>
      <c r="L1046" s="35">
        <v>4899.3900000000003</v>
      </c>
      <c r="M1046" s="35">
        <v>0</v>
      </c>
      <c r="N1046" s="72">
        <v>0</v>
      </c>
      <c r="O1046" s="113"/>
      <c r="P1046" s="114"/>
      <c r="Q1046" s="112"/>
    </row>
    <row r="1047" spans="1:17" ht="31.5">
      <c r="A1047" s="113"/>
      <c r="B1047" s="128"/>
      <c r="C1047" s="127"/>
      <c r="D1047" s="156"/>
      <c r="E1047" s="4"/>
      <c r="F1047" s="4"/>
      <c r="G1047" s="4"/>
      <c r="H1047" s="90"/>
      <c r="I1047" s="101" t="s">
        <v>28</v>
      </c>
      <c r="J1047" s="71">
        <f t="shared" si="271"/>
        <v>0</v>
      </c>
      <c r="K1047" s="35"/>
      <c r="L1047" s="35"/>
      <c r="M1047" s="35"/>
      <c r="N1047" s="72"/>
      <c r="O1047" s="113"/>
      <c r="P1047" s="114"/>
      <c r="Q1047" s="112"/>
    </row>
    <row r="1048" spans="1:17" ht="47.25">
      <c r="A1048" s="113"/>
      <c r="B1048" s="128"/>
      <c r="C1048" s="127"/>
      <c r="D1048" s="156"/>
      <c r="E1048" s="4"/>
      <c r="F1048" s="4"/>
      <c r="G1048" s="4"/>
      <c r="H1048" s="90"/>
      <c r="I1048" s="101" t="s">
        <v>32</v>
      </c>
      <c r="J1048" s="71">
        <f t="shared" si="271"/>
        <v>0</v>
      </c>
      <c r="K1048" s="35"/>
      <c r="L1048" s="35"/>
      <c r="M1048" s="35"/>
      <c r="N1048" s="72"/>
      <c r="O1048" s="113"/>
      <c r="P1048" s="114"/>
      <c r="Q1048" s="112"/>
    </row>
    <row r="1049" spans="1:17" ht="47.25">
      <c r="A1049" s="113"/>
      <c r="B1049" s="128"/>
      <c r="C1049" s="127"/>
      <c r="D1049" s="156"/>
      <c r="E1049" s="4"/>
      <c r="F1049" s="4"/>
      <c r="G1049" s="4"/>
      <c r="H1049" s="90"/>
      <c r="I1049" s="101" t="s">
        <v>29</v>
      </c>
      <c r="J1049" s="71">
        <f t="shared" si="271"/>
        <v>0</v>
      </c>
      <c r="K1049" s="35"/>
      <c r="L1049" s="35"/>
      <c r="M1049" s="35"/>
      <c r="N1049" s="72"/>
      <c r="O1049" s="113"/>
      <c r="P1049" s="114"/>
      <c r="Q1049" s="112"/>
    </row>
    <row r="1050" spans="1:17" ht="15.75" customHeight="1">
      <c r="A1050" s="113"/>
      <c r="B1050" s="128"/>
      <c r="C1050" s="127"/>
      <c r="D1050" s="156"/>
      <c r="E1050" s="4"/>
      <c r="F1050" s="4"/>
      <c r="G1050" s="4"/>
      <c r="H1050" s="90"/>
      <c r="I1050" s="101" t="s">
        <v>30</v>
      </c>
      <c r="J1050" s="71">
        <f t="shared" si="271"/>
        <v>0</v>
      </c>
      <c r="K1050" s="35"/>
      <c r="L1050" s="35"/>
      <c r="M1050" s="35"/>
      <c r="N1050" s="72"/>
      <c r="O1050" s="113"/>
      <c r="P1050" s="114"/>
      <c r="Q1050" s="112"/>
    </row>
    <row r="1051" spans="1:17" ht="15.75" customHeight="1">
      <c r="A1051" s="113"/>
      <c r="B1051" s="128"/>
      <c r="C1051" s="127"/>
      <c r="D1051" s="156"/>
      <c r="E1051" s="4"/>
      <c r="F1051" s="4"/>
      <c r="G1051" s="4"/>
      <c r="H1051" s="90"/>
      <c r="I1051" s="101" t="s">
        <v>31</v>
      </c>
      <c r="J1051" s="71">
        <f t="shared" si="271"/>
        <v>0</v>
      </c>
      <c r="K1051" s="35"/>
      <c r="L1051" s="35"/>
      <c r="M1051" s="35"/>
      <c r="N1051" s="72"/>
      <c r="O1051" s="113"/>
      <c r="P1051" s="114"/>
      <c r="Q1051" s="112"/>
    </row>
    <row r="1052" spans="1:17">
      <c r="A1052" s="113" t="s">
        <v>174</v>
      </c>
      <c r="B1052" s="128">
        <v>40909</v>
      </c>
      <c r="C1052" s="127">
        <v>41274</v>
      </c>
      <c r="D1052" s="156" t="s">
        <v>166</v>
      </c>
      <c r="E1052" s="18"/>
      <c r="F1052" s="18"/>
      <c r="G1052" s="18"/>
      <c r="H1052" s="56"/>
      <c r="I1052" s="102" t="s">
        <v>26</v>
      </c>
      <c r="J1052" s="54">
        <f t="shared" si="271"/>
        <v>710.33</v>
      </c>
      <c r="K1052" s="18">
        <f>SUM(K1053:K1058)</f>
        <v>0</v>
      </c>
      <c r="L1052" s="18">
        <f t="shared" ref="L1052:N1052" si="274">SUM(L1053:L1058)</f>
        <v>669.58</v>
      </c>
      <c r="M1052" s="18">
        <f t="shared" si="274"/>
        <v>0</v>
      </c>
      <c r="N1052" s="56">
        <f t="shared" si="274"/>
        <v>40.75</v>
      </c>
      <c r="O1052" s="113" t="s">
        <v>205</v>
      </c>
      <c r="P1052" s="114" t="s">
        <v>204</v>
      </c>
      <c r="Q1052" s="112">
        <v>125</v>
      </c>
    </row>
    <row r="1053" spans="1:17" ht="15.75" customHeight="1">
      <c r="A1053" s="113"/>
      <c r="B1053" s="128"/>
      <c r="C1053" s="127"/>
      <c r="D1053" s="156"/>
      <c r="E1053" s="4"/>
      <c r="F1053" s="4"/>
      <c r="G1053" s="4"/>
      <c r="H1053" s="90"/>
      <c r="I1053" s="101" t="s">
        <v>27</v>
      </c>
      <c r="J1053" s="71">
        <f t="shared" si="271"/>
        <v>0</v>
      </c>
      <c r="K1053" s="35"/>
      <c r="L1053" s="35"/>
      <c r="M1053" s="35"/>
      <c r="N1053" s="72"/>
      <c r="O1053" s="113"/>
      <c r="P1053" s="114"/>
      <c r="Q1053" s="112"/>
    </row>
    <row r="1054" spans="1:17" ht="31.5">
      <c r="A1054" s="113"/>
      <c r="B1054" s="128"/>
      <c r="C1054" s="127"/>
      <c r="D1054" s="156"/>
      <c r="E1054" s="4"/>
      <c r="F1054" s="4"/>
      <c r="G1054" s="4"/>
      <c r="H1054" s="90"/>
      <c r="I1054" s="101" t="s">
        <v>28</v>
      </c>
      <c r="J1054" s="71">
        <f t="shared" si="271"/>
        <v>40.75</v>
      </c>
      <c r="K1054" s="35"/>
      <c r="L1054" s="35"/>
      <c r="M1054" s="35"/>
      <c r="N1054" s="72">
        <v>40.75</v>
      </c>
      <c r="O1054" s="113"/>
      <c r="P1054" s="114"/>
      <c r="Q1054" s="112"/>
    </row>
    <row r="1055" spans="1:17" ht="47.25">
      <c r="A1055" s="113"/>
      <c r="B1055" s="128"/>
      <c r="C1055" s="127"/>
      <c r="D1055" s="156"/>
      <c r="E1055" s="4"/>
      <c r="F1055" s="4"/>
      <c r="G1055" s="4"/>
      <c r="H1055" s="90"/>
      <c r="I1055" s="101" t="s">
        <v>32</v>
      </c>
      <c r="J1055" s="71">
        <f t="shared" si="271"/>
        <v>0</v>
      </c>
      <c r="K1055" s="35"/>
      <c r="L1055" s="35"/>
      <c r="M1055" s="35"/>
      <c r="N1055" s="72"/>
      <c r="O1055" s="113"/>
      <c r="P1055" s="114"/>
      <c r="Q1055" s="112"/>
    </row>
    <row r="1056" spans="1:17" ht="47.25">
      <c r="A1056" s="113"/>
      <c r="B1056" s="128"/>
      <c r="C1056" s="127"/>
      <c r="D1056" s="156"/>
      <c r="E1056" s="4"/>
      <c r="F1056" s="4"/>
      <c r="G1056" s="4"/>
      <c r="H1056" s="90"/>
      <c r="I1056" s="101" t="s">
        <v>29</v>
      </c>
      <c r="J1056" s="71">
        <f t="shared" si="271"/>
        <v>0</v>
      </c>
      <c r="K1056" s="35"/>
      <c r="L1056" s="35"/>
      <c r="M1056" s="35"/>
      <c r="N1056" s="72"/>
      <c r="O1056" s="113"/>
      <c r="P1056" s="114"/>
      <c r="Q1056" s="112"/>
    </row>
    <row r="1057" spans="1:17" ht="15.75" customHeight="1">
      <c r="A1057" s="113"/>
      <c r="B1057" s="128"/>
      <c r="C1057" s="127"/>
      <c r="D1057" s="156"/>
      <c r="E1057" s="4"/>
      <c r="F1057" s="4"/>
      <c r="G1057" s="4"/>
      <c r="H1057" s="90"/>
      <c r="I1057" s="101" t="s">
        <v>30</v>
      </c>
      <c r="J1057" s="71">
        <f t="shared" si="271"/>
        <v>0</v>
      </c>
      <c r="K1057" s="35"/>
      <c r="L1057" s="35"/>
      <c r="M1057" s="35"/>
      <c r="N1057" s="72"/>
      <c r="O1057" s="113"/>
      <c r="P1057" s="114"/>
      <c r="Q1057" s="112"/>
    </row>
    <row r="1058" spans="1:17" ht="15.75" customHeight="1">
      <c r="A1058" s="113"/>
      <c r="B1058" s="128"/>
      <c r="C1058" s="127"/>
      <c r="D1058" s="156"/>
      <c r="E1058" s="4"/>
      <c r="F1058" s="4"/>
      <c r="G1058" s="4"/>
      <c r="H1058" s="90"/>
      <c r="I1058" s="101" t="s">
        <v>31</v>
      </c>
      <c r="J1058" s="71">
        <f t="shared" si="271"/>
        <v>669.58</v>
      </c>
      <c r="K1058" s="35">
        <v>0</v>
      </c>
      <c r="L1058" s="35">
        <v>669.58</v>
      </c>
      <c r="M1058" s="35">
        <v>0</v>
      </c>
      <c r="N1058" s="72">
        <v>0</v>
      </c>
      <c r="O1058" s="113"/>
      <c r="P1058" s="114"/>
      <c r="Q1058" s="112"/>
    </row>
    <row r="1059" spans="1:17">
      <c r="A1059" s="113" t="s">
        <v>174</v>
      </c>
      <c r="B1059" s="128">
        <v>40909</v>
      </c>
      <c r="C1059" s="127">
        <v>41274</v>
      </c>
      <c r="D1059" s="156" t="s">
        <v>167</v>
      </c>
      <c r="E1059" s="18"/>
      <c r="F1059" s="18"/>
      <c r="G1059" s="18"/>
      <c r="H1059" s="56"/>
      <c r="I1059" s="102" t="s">
        <v>26</v>
      </c>
      <c r="J1059" s="54">
        <f t="shared" si="271"/>
        <v>1308.96</v>
      </c>
      <c r="K1059" s="18">
        <f>SUM(K1060:K1065)</f>
        <v>0</v>
      </c>
      <c r="L1059" s="18">
        <f t="shared" ref="L1059:M1059" si="275">SUM(L1060:L1065)</f>
        <v>537.37</v>
      </c>
      <c r="M1059" s="18">
        <f t="shared" si="275"/>
        <v>0</v>
      </c>
      <c r="N1059" s="56">
        <f>SUM(N1060:N1065)</f>
        <v>771.59</v>
      </c>
      <c r="O1059" s="113" t="s">
        <v>205</v>
      </c>
      <c r="P1059" s="114" t="s">
        <v>204</v>
      </c>
      <c r="Q1059" s="112">
        <v>35</v>
      </c>
    </row>
    <row r="1060" spans="1:17" ht="15.75" customHeight="1">
      <c r="A1060" s="113"/>
      <c r="B1060" s="128"/>
      <c r="C1060" s="127"/>
      <c r="D1060" s="156"/>
      <c r="E1060" s="4"/>
      <c r="F1060" s="4"/>
      <c r="G1060" s="4"/>
      <c r="H1060" s="90"/>
      <c r="I1060" s="101" t="s">
        <v>27</v>
      </c>
      <c r="J1060" s="71">
        <f t="shared" si="271"/>
        <v>738.89</v>
      </c>
      <c r="K1060" s="35">
        <v>0</v>
      </c>
      <c r="L1060" s="35">
        <v>0</v>
      </c>
      <c r="M1060" s="35">
        <v>0</v>
      </c>
      <c r="N1060" s="72">
        <v>738.89</v>
      </c>
      <c r="O1060" s="113"/>
      <c r="P1060" s="114"/>
      <c r="Q1060" s="112"/>
    </row>
    <row r="1061" spans="1:17" ht="31.5">
      <c r="A1061" s="113"/>
      <c r="B1061" s="128"/>
      <c r="C1061" s="127"/>
      <c r="D1061" s="156"/>
      <c r="E1061" s="4"/>
      <c r="F1061" s="4"/>
      <c r="G1061" s="4"/>
      <c r="H1061" s="90"/>
      <c r="I1061" s="101" t="s">
        <v>28</v>
      </c>
      <c r="J1061" s="71">
        <f t="shared" si="271"/>
        <v>32.700000000000003</v>
      </c>
      <c r="K1061" s="35"/>
      <c r="L1061" s="35"/>
      <c r="M1061" s="35"/>
      <c r="N1061" s="72">
        <v>32.700000000000003</v>
      </c>
      <c r="O1061" s="113"/>
      <c r="P1061" s="114"/>
      <c r="Q1061" s="112"/>
    </row>
    <row r="1062" spans="1:17" ht="47.25">
      <c r="A1062" s="113"/>
      <c r="B1062" s="128"/>
      <c r="C1062" s="127"/>
      <c r="D1062" s="156"/>
      <c r="E1062" s="4"/>
      <c r="F1062" s="4"/>
      <c r="G1062" s="4"/>
      <c r="H1062" s="90"/>
      <c r="I1062" s="101" t="s">
        <v>32</v>
      </c>
      <c r="J1062" s="71">
        <f t="shared" si="271"/>
        <v>0</v>
      </c>
      <c r="K1062" s="35"/>
      <c r="L1062" s="35"/>
      <c r="M1062" s="35"/>
      <c r="N1062" s="72"/>
      <c r="O1062" s="113"/>
      <c r="P1062" s="114"/>
      <c r="Q1062" s="112"/>
    </row>
    <row r="1063" spans="1:17" ht="47.25">
      <c r="A1063" s="113"/>
      <c r="B1063" s="128"/>
      <c r="C1063" s="127"/>
      <c r="D1063" s="156"/>
      <c r="E1063" s="4"/>
      <c r="F1063" s="4"/>
      <c r="G1063" s="4"/>
      <c r="H1063" s="90"/>
      <c r="I1063" s="101" t="s">
        <v>29</v>
      </c>
      <c r="J1063" s="71">
        <f t="shared" si="271"/>
        <v>0</v>
      </c>
      <c r="K1063" s="35"/>
      <c r="L1063" s="35"/>
      <c r="M1063" s="35"/>
      <c r="N1063" s="72"/>
      <c r="O1063" s="113"/>
      <c r="P1063" s="114"/>
      <c r="Q1063" s="112"/>
    </row>
    <row r="1064" spans="1:17" ht="15.75" customHeight="1">
      <c r="A1064" s="113"/>
      <c r="B1064" s="128"/>
      <c r="C1064" s="127"/>
      <c r="D1064" s="156"/>
      <c r="E1064" s="4"/>
      <c r="F1064" s="4"/>
      <c r="G1064" s="4"/>
      <c r="H1064" s="90"/>
      <c r="I1064" s="101" t="s">
        <v>30</v>
      </c>
      <c r="J1064" s="71">
        <f t="shared" si="271"/>
        <v>0</v>
      </c>
      <c r="K1064" s="35"/>
      <c r="L1064" s="35"/>
      <c r="M1064" s="35"/>
      <c r="N1064" s="72"/>
      <c r="O1064" s="113"/>
      <c r="P1064" s="114"/>
      <c r="Q1064" s="112"/>
    </row>
    <row r="1065" spans="1:17" ht="15.75" customHeight="1">
      <c r="A1065" s="113"/>
      <c r="B1065" s="128"/>
      <c r="C1065" s="127"/>
      <c r="D1065" s="156"/>
      <c r="E1065" s="4"/>
      <c r="F1065" s="4"/>
      <c r="G1065" s="4"/>
      <c r="H1065" s="90"/>
      <c r="I1065" s="101" t="s">
        <v>31</v>
      </c>
      <c r="J1065" s="71">
        <f t="shared" si="271"/>
        <v>537.37</v>
      </c>
      <c r="K1065" s="35">
        <v>0</v>
      </c>
      <c r="L1065" s="35">
        <v>537.37</v>
      </c>
      <c r="M1065" s="35">
        <v>0</v>
      </c>
      <c r="N1065" s="72">
        <v>0</v>
      </c>
      <c r="O1065" s="113"/>
      <c r="P1065" s="114"/>
      <c r="Q1065" s="112"/>
    </row>
    <row r="1066" spans="1:17">
      <c r="A1066" s="113" t="s">
        <v>174</v>
      </c>
      <c r="B1066" s="128">
        <v>40909</v>
      </c>
      <c r="C1066" s="127">
        <v>41274</v>
      </c>
      <c r="D1066" s="156" t="s">
        <v>182</v>
      </c>
      <c r="E1066" s="18"/>
      <c r="F1066" s="18"/>
      <c r="G1066" s="18"/>
      <c r="H1066" s="56"/>
      <c r="I1066" s="102" t="s">
        <v>26</v>
      </c>
      <c r="J1066" s="54">
        <f t="shared" si="271"/>
        <v>3301.11</v>
      </c>
      <c r="K1066" s="18">
        <f>SUM(K1067:K1072)</f>
        <v>0</v>
      </c>
      <c r="L1066" s="18">
        <f t="shared" ref="L1066:N1066" si="276">SUM(L1067:L1072)</f>
        <v>1389.94</v>
      </c>
      <c r="M1066" s="18">
        <f t="shared" si="276"/>
        <v>38.270000000000003</v>
      </c>
      <c r="N1066" s="56">
        <f t="shared" si="276"/>
        <v>1872.9</v>
      </c>
      <c r="O1066" s="113" t="s">
        <v>205</v>
      </c>
      <c r="P1066" s="114" t="s">
        <v>204</v>
      </c>
      <c r="Q1066" s="112">
        <v>29</v>
      </c>
    </row>
    <row r="1067" spans="1:17" ht="15.75" customHeight="1">
      <c r="A1067" s="113"/>
      <c r="B1067" s="128"/>
      <c r="C1067" s="127"/>
      <c r="D1067" s="156"/>
      <c r="E1067" s="4"/>
      <c r="F1067" s="4"/>
      <c r="G1067" s="4"/>
      <c r="H1067" s="90"/>
      <c r="I1067" s="101" t="s">
        <v>27</v>
      </c>
      <c r="J1067" s="71">
        <f t="shared" si="271"/>
        <v>1911.17</v>
      </c>
      <c r="K1067" s="35">
        <v>0</v>
      </c>
      <c r="L1067" s="35">
        <v>0</v>
      </c>
      <c r="M1067" s="35">
        <v>38.270000000000003</v>
      </c>
      <c r="N1067" s="72">
        <v>1872.9</v>
      </c>
      <c r="O1067" s="113"/>
      <c r="P1067" s="114"/>
      <c r="Q1067" s="112"/>
    </row>
    <row r="1068" spans="1:17" ht="31.5">
      <c r="A1068" s="113"/>
      <c r="B1068" s="128"/>
      <c r="C1068" s="127"/>
      <c r="D1068" s="156"/>
      <c r="E1068" s="4"/>
      <c r="F1068" s="4"/>
      <c r="G1068" s="4"/>
      <c r="H1068" s="90"/>
      <c r="I1068" s="101" t="s">
        <v>28</v>
      </c>
      <c r="J1068" s="71">
        <f t="shared" si="271"/>
        <v>0</v>
      </c>
      <c r="K1068" s="35"/>
      <c r="L1068" s="35"/>
      <c r="M1068" s="35"/>
      <c r="N1068" s="72"/>
      <c r="O1068" s="113"/>
      <c r="P1068" s="114"/>
      <c r="Q1068" s="112"/>
    </row>
    <row r="1069" spans="1:17" ht="47.25">
      <c r="A1069" s="113"/>
      <c r="B1069" s="128"/>
      <c r="C1069" s="127"/>
      <c r="D1069" s="156"/>
      <c r="E1069" s="4"/>
      <c r="F1069" s="4"/>
      <c r="G1069" s="4"/>
      <c r="H1069" s="90"/>
      <c r="I1069" s="101" t="s">
        <v>32</v>
      </c>
      <c r="J1069" s="71">
        <f t="shared" si="271"/>
        <v>0</v>
      </c>
      <c r="K1069" s="35"/>
      <c r="L1069" s="35"/>
      <c r="M1069" s="35"/>
      <c r="N1069" s="72"/>
      <c r="O1069" s="113"/>
      <c r="P1069" s="114"/>
      <c r="Q1069" s="112"/>
    </row>
    <row r="1070" spans="1:17" ht="47.25">
      <c r="A1070" s="113"/>
      <c r="B1070" s="128"/>
      <c r="C1070" s="127"/>
      <c r="D1070" s="156"/>
      <c r="E1070" s="4"/>
      <c r="F1070" s="4"/>
      <c r="G1070" s="4"/>
      <c r="H1070" s="90"/>
      <c r="I1070" s="101" t="s">
        <v>29</v>
      </c>
      <c r="J1070" s="71">
        <f t="shared" si="271"/>
        <v>0</v>
      </c>
      <c r="K1070" s="35"/>
      <c r="L1070" s="35"/>
      <c r="M1070" s="35"/>
      <c r="N1070" s="72"/>
      <c r="O1070" s="113"/>
      <c r="P1070" s="114"/>
      <c r="Q1070" s="112"/>
    </row>
    <row r="1071" spans="1:17" ht="15.75" customHeight="1">
      <c r="A1071" s="113"/>
      <c r="B1071" s="128"/>
      <c r="C1071" s="127"/>
      <c r="D1071" s="156"/>
      <c r="E1071" s="4"/>
      <c r="F1071" s="4"/>
      <c r="G1071" s="4"/>
      <c r="H1071" s="90"/>
      <c r="I1071" s="101" t="s">
        <v>30</v>
      </c>
      <c r="J1071" s="71">
        <f t="shared" si="271"/>
        <v>0</v>
      </c>
      <c r="K1071" s="35"/>
      <c r="L1071" s="35"/>
      <c r="M1071" s="35"/>
      <c r="N1071" s="72"/>
      <c r="O1071" s="113"/>
      <c r="P1071" s="114"/>
      <c r="Q1071" s="112"/>
    </row>
    <row r="1072" spans="1:17" ht="15.75" customHeight="1">
      <c r="A1072" s="113"/>
      <c r="B1072" s="128"/>
      <c r="C1072" s="127"/>
      <c r="D1072" s="156"/>
      <c r="E1072" s="4"/>
      <c r="F1072" s="4"/>
      <c r="G1072" s="4"/>
      <c r="H1072" s="90"/>
      <c r="I1072" s="101" t="s">
        <v>31</v>
      </c>
      <c r="J1072" s="71">
        <f t="shared" si="271"/>
        <v>1389.94</v>
      </c>
      <c r="K1072" s="35">
        <v>0</v>
      </c>
      <c r="L1072" s="35">
        <v>1389.94</v>
      </c>
      <c r="M1072" s="35">
        <v>0</v>
      </c>
      <c r="N1072" s="72">
        <v>0</v>
      </c>
      <c r="O1072" s="113"/>
      <c r="P1072" s="114"/>
      <c r="Q1072" s="112"/>
    </row>
    <row r="1073" spans="1:17" ht="15.75" customHeight="1">
      <c r="A1073" s="113" t="s">
        <v>174</v>
      </c>
      <c r="B1073" s="128">
        <v>40909</v>
      </c>
      <c r="C1073" s="127">
        <v>41274</v>
      </c>
      <c r="D1073" s="156" t="s">
        <v>168</v>
      </c>
      <c r="E1073" s="18"/>
      <c r="F1073" s="18"/>
      <c r="G1073" s="18"/>
      <c r="H1073" s="56"/>
      <c r="I1073" s="102" t="s">
        <v>26</v>
      </c>
      <c r="J1073" s="54">
        <f t="shared" si="271"/>
        <v>543.42999999999995</v>
      </c>
      <c r="K1073" s="18">
        <f>SUM(K1074:K1079)</f>
        <v>0</v>
      </c>
      <c r="L1073" s="18">
        <f t="shared" ref="L1073:N1073" si="277">SUM(L1074:L1079)</f>
        <v>512.26</v>
      </c>
      <c r="M1073" s="18">
        <f t="shared" si="277"/>
        <v>8.3000000000000007</v>
      </c>
      <c r="N1073" s="56">
        <f t="shared" si="277"/>
        <v>22.87</v>
      </c>
      <c r="O1073" s="113"/>
      <c r="P1073" s="114"/>
      <c r="Q1073" s="112"/>
    </row>
    <row r="1074" spans="1:17" ht="15.75" customHeight="1">
      <c r="A1074" s="113"/>
      <c r="B1074" s="128"/>
      <c r="C1074" s="127"/>
      <c r="D1074" s="156"/>
      <c r="E1074" s="4"/>
      <c r="F1074" s="4"/>
      <c r="G1074" s="4"/>
      <c r="H1074" s="90"/>
      <c r="I1074" s="101" t="s">
        <v>27</v>
      </c>
      <c r="J1074" s="71">
        <f t="shared" si="271"/>
        <v>0</v>
      </c>
      <c r="K1074" s="35"/>
      <c r="L1074" s="35"/>
      <c r="M1074" s="35"/>
      <c r="N1074" s="72"/>
      <c r="O1074" s="113"/>
      <c r="P1074" s="114"/>
      <c r="Q1074" s="112"/>
    </row>
    <row r="1075" spans="1:17" ht="31.5">
      <c r="A1075" s="113"/>
      <c r="B1075" s="128"/>
      <c r="C1075" s="127"/>
      <c r="D1075" s="156"/>
      <c r="E1075" s="4"/>
      <c r="F1075" s="4"/>
      <c r="G1075" s="4"/>
      <c r="H1075" s="90"/>
      <c r="I1075" s="101" t="s">
        <v>28</v>
      </c>
      <c r="J1075" s="71">
        <f t="shared" si="271"/>
        <v>31.17</v>
      </c>
      <c r="K1075" s="35">
        <v>0</v>
      </c>
      <c r="L1075" s="35">
        <v>0</v>
      </c>
      <c r="M1075" s="35">
        <v>8.3000000000000007</v>
      </c>
      <c r="N1075" s="72">
        <v>22.87</v>
      </c>
      <c r="O1075" s="113"/>
      <c r="P1075" s="114"/>
      <c r="Q1075" s="112"/>
    </row>
    <row r="1076" spans="1:17" ht="47.25">
      <c r="A1076" s="113"/>
      <c r="B1076" s="128"/>
      <c r="C1076" s="127"/>
      <c r="D1076" s="156"/>
      <c r="E1076" s="4"/>
      <c r="F1076" s="4"/>
      <c r="G1076" s="4"/>
      <c r="H1076" s="90"/>
      <c r="I1076" s="101" t="s">
        <v>32</v>
      </c>
      <c r="J1076" s="71">
        <f t="shared" si="271"/>
        <v>0</v>
      </c>
      <c r="K1076" s="35"/>
      <c r="L1076" s="35"/>
      <c r="M1076" s="35"/>
      <c r="N1076" s="72"/>
      <c r="O1076" s="113"/>
      <c r="P1076" s="114"/>
      <c r="Q1076" s="112"/>
    </row>
    <row r="1077" spans="1:17" ht="47.25">
      <c r="A1077" s="113"/>
      <c r="B1077" s="128"/>
      <c r="C1077" s="127"/>
      <c r="D1077" s="156"/>
      <c r="E1077" s="4"/>
      <c r="F1077" s="4"/>
      <c r="G1077" s="4"/>
      <c r="H1077" s="90"/>
      <c r="I1077" s="101" t="s">
        <v>29</v>
      </c>
      <c r="J1077" s="71">
        <f t="shared" si="271"/>
        <v>0</v>
      </c>
      <c r="K1077" s="35">
        <v>0</v>
      </c>
      <c r="L1077" s="35">
        <v>0</v>
      </c>
      <c r="M1077" s="35">
        <v>0</v>
      </c>
      <c r="N1077" s="72">
        <v>0</v>
      </c>
      <c r="O1077" s="113"/>
      <c r="P1077" s="114"/>
      <c r="Q1077" s="112"/>
    </row>
    <row r="1078" spans="1:17" ht="15.75" customHeight="1">
      <c r="A1078" s="113"/>
      <c r="B1078" s="128"/>
      <c r="C1078" s="127"/>
      <c r="D1078" s="156"/>
      <c r="E1078" s="4"/>
      <c r="F1078" s="4"/>
      <c r="G1078" s="4"/>
      <c r="H1078" s="90"/>
      <c r="I1078" s="101" t="s">
        <v>30</v>
      </c>
      <c r="J1078" s="71">
        <f t="shared" si="271"/>
        <v>0</v>
      </c>
      <c r="K1078" s="35"/>
      <c r="L1078" s="35"/>
      <c r="M1078" s="35"/>
      <c r="N1078" s="72"/>
      <c r="O1078" s="113"/>
      <c r="P1078" s="114"/>
      <c r="Q1078" s="112"/>
    </row>
    <row r="1079" spans="1:17" ht="15.75" customHeight="1">
      <c r="A1079" s="113"/>
      <c r="B1079" s="128"/>
      <c r="C1079" s="127"/>
      <c r="D1079" s="156"/>
      <c r="E1079" s="4"/>
      <c r="F1079" s="4"/>
      <c r="G1079" s="4"/>
      <c r="H1079" s="90"/>
      <c r="I1079" s="101" t="s">
        <v>31</v>
      </c>
      <c r="J1079" s="71">
        <f t="shared" si="271"/>
        <v>512.26</v>
      </c>
      <c r="K1079" s="35">
        <v>0</v>
      </c>
      <c r="L1079" s="35">
        <v>512.26</v>
      </c>
      <c r="M1079" s="35">
        <v>0</v>
      </c>
      <c r="N1079" s="72">
        <v>0</v>
      </c>
      <c r="O1079" s="113"/>
      <c r="P1079" s="114"/>
      <c r="Q1079" s="112"/>
    </row>
    <row r="1080" spans="1:17" ht="31.5" customHeight="1">
      <c r="A1080" s="113" t="s">
        <v>174</v>
      </c>
      <c r="B1080" s="128">
        <v>40909</v>
      </c>
      <c r="C1080" s="127">
        <v>41274</v>
      </c>
      <c r="D1080" s="156" t="s">
        <v>169</v>
      </c>
      <c r="E1080" s="18"/>
      <c r="F1080" s="18"/>
      <c r="G1080" s="18"/>
      <c r="H1080" s="56"/>
      <c r="I1080" s="102" t="s">
        <v>26</v>
      </c>
      <c r="J1080" s="54">
        <f t="shared" si="271"/>
        <v>5205.0200000000004</v>
      </c>
      <c r="K1080" s="18">
        <f>SUM(K1081:K1086)</f>
        <v>0</v>
      </c>
      <c r="L1080" s="18">
        <f t="shared" ref="L1080:N1080" si="278">SUM(L1081:L1086)</f>
        <v>2136.84</v>
      </c>
      <c r="M1080" s="18">
        <f t="shared" si="278"/>
        <v>0</v>
      </c>
      <c r="N1080" s="56">
        <f t="shared" si="278"/>
        <v>3068.1800000000003</v>
      </c>
      <c r="O1080" s="113" t="s">
        <v>205</v>
      </c>
      <c r="P1080" s="114" t="s">
        <v>204</v>
      </c>
      <c r="Q1080" s="112">
        <v>72</v>
      </c>
    </row>
    <row r="1081" spans="1:17" ht="15.75" customHeight="1">
      <c r="A1081" s="113"/>
      <c r="B1081" s="128"/>
      <c r="C1081" s="127"/>
      <c r="D1081" s="156"/>
      <c r="E1081" s="4"/>
      <c r="F1081" s="4"/>
      <c r="G1081" s="4"/>
      <c r="H1081" s="90"/>
      <c r="I1081" s="101" t="s">
        <v>27</v>
      </c>
      <c r="J1081" s="71">
        <f t="shared" si="271"/>
        <v>2938.15</v>
      </c>
      <c r="K1081" s="35"/>
      <c r="L1081" s="35"/>
      <c r="M1081" s="35"/>
      <c r="N1081" s="72">
        <v>2938.15</v>
      </c>
      <c r="O1081" s="113"/>
      <c r="P1081" s="114"/>
      <c r="Q1081" s="112"/>
    </row>
    <row r="1082" spans="1:17" ht="31.5">
      <c r="A1082" s="113"/>
      <c r="B1082" s="128"/>
      <c r="C1082" s="127"/>
      <c r="D1082" s="156"/>
      <c r="E1082" s="4"/>
      <c r="F1082" s="4"/>
      <c r="G1082" s="4"/>
      <c r="H1082" s="90"/>
      <c r="I1082" s="101" t="s">
        <v>28</v>
      </c>
      <c r="J1082" s="71">
        <f t="shared" si="271"/>
        <v>130.03</v>
      </c>
      <c r="K1082" s="35"/>
      <c r="L1082" s="35"/>
      <c r="M1082" s="35"/>
      <c r="N1082" s="72">
        <v>130.03</v>
      </c>
      <c r="O1082" s="113"/>
      <c r="P1082" s="114"/>
      <c r="Q1082" s="112"/>
    </row>
    <row r="1083" spans="1:17" ht="47.25">
      <c r="A1083" s="113"/>
      <c r="B1083" s="128"/>
      <c r="C1083" s="127"/>
      <c r="D1083" s="156"/>
      <c r="E1083" s="4"/>
      <c r="F1083" s="4"/>
      <c r="G1083" s="4"/>
      <c r="H1083" s="90"/>
      <c r="I1083" s="101" t="s">
        <v>32</v>
      </c>
      <c r="J1083" s="71">
        <f t="shared" si="271"/>
        <v>0</v>
      </c>
      <c r="K1083" s="35"/>
      <c r="L1083" s="35"/>
      <c r="M1083" s="35"/>
      <c r="N1083" s="72"/>
      <c r="O1083" s="113"/>
      <c r="P1083" s="114"/>
      <c r="Q1083" s="112"/>
    </row>
    <row r="1084" spans="1:17" ht="47.25">
      <c r="A1084" s="113"/>
      <c r="B1084" s="128"/>
      <c r="C1084" s="127"/>
      <c r="D1084" s="156"/>
      <c r="E1084" s="4"/>
      <c r="F1084" s="4"/>
      <c r="G1084" s="4"/>
      <c r="H1084" s="90"/>
      <c r="I1084" s="101" t="s">
        <v>29</v>
      </c>
      <c r="J1084" s="71">
        <f t="shared" si="271"/>
        <v>0</v>
      </c>
      <c r="K1084" s="35"/>
      <c r="L1084" s="35"/>
      <c r="M1084" s="35"/>
      <c r="N1084" s="72"/>
      <c r="O1084" s="113"/>
      <c r="P1084" s="114"/>
      <c r="Q1084" s="112"/>
    </row>
    <row r="1085" spans="1:17" ht="15.75" customHeight="1">
      <c r="A1085" s="113"/>
      <c r="B1085" s="128"/>
      <c r="C1085" s="127"/>
      <c r="D1085" s="156"/>
      <c r="E1085" s="4"/>
      <c r="F1085" s="4"/>
      <c r="G1085" s="4"/>
      <c r="H1085" s="90"/>
      <c r="I1085" s="101" t="s">
        <v>30</v>
      </c>
      <c r="J1085" s="71">
        <f t="shared" si="271"/>
        <v>0</v>
      </c>
      <c r="K1085" s="35"/>
      <c r="L1085" s="35"/>
      <c r="M1085" s="35"/>
      <c r="N1085" s="72"/>
      <c r="O1085" s="113"/>
      <c r="P1085" s="114"/>
      <c r="Q1085" s="112"/>
    </row>
    <row r="1086" spans="1:17" ht="15.75" customHeight="1">
      <c r="A1086" s="113"/>
      <c r="B1086" s="128"/>
      <c r="C1086" s="127"/>
      <c r="D1086" s="156"/>
      <c r="E1086" s="4"/>
      <c r="F1086" s="4"/>
      <c r="G1086" s="4"/>
      <c r="H1086" s="90"/>
      <c r="I1086" s="101" t="s">
        <v>31</v>
      </c>
      <c r="J1086" s="71">
        <f t="shared" si="271"/>
        <v>2136.84</v>
      </c>
      <c r="K1086" s="35"/>
      <c r="L1086" s="35">
        <v>2136.84</v>
      </c>
      <c r="M1086" s="35"/>
      <c r="N1086" s="72"/>
      <c r="O1086" s="113"/>
      <c r="P1086" s="114"/>
      <c r="Q1086" s="112"/>
    </row>
    <row r="1087" spans="1:17" ht="15.75" customHeight="1">
      <c r="A1087" s="113" t="s">
        <v>208</v>
      </c>
      <c r="B1087" s="128">
        <v>40544</v>
      </c>
      <c r="C1087" s="127">
        <v>41274</v>
      </c>
      <c r="D1087" s="156" t="s">
        <v>170</v>
      </c>
      <c r="E1087" s="18"/>
      <c r="F1087" s="18"/>
      <c r="G1087" s="18"/>
      <c r="H1087" s="56"/>
      <c r="I1087" s="102" t="s">
        <v>26</v>
      </c>
      <c r="J1087" s="54">
        <f t="shared" ref="J1087:J1093" si="279">K1087+L1087+M1087+N1087</f>
        <v>252.03</v>
      </c>
      <c r="K1087" s="18">
        <f>SUM(K1088:K1093)</f>
        <v>252.03</v>
      </c>
      <c r="L1087" s="18">
        <f t="shared" ref="L1087:N1087" si="280">SUM(L1088:L1093)</f>
        <v>0</v>
      </c>
      <c r="M1087" s="18">
        <f t="shared" si="280"/>
        <v>0</v>
      </c>
      <c r="N1087" s="56">
        <f t="shared" si="280"/>
        <v>0</v>
      </c>
      <c r="O1087" s="115"/>
      <c r="P1087" s="117"/>
      <c r="Q1087" s="119"/>
    </row>
    <row r="1088" spans="1:17">
      <c r="A1088" s="113"/>
      <c r="B1088" s="128"/>
      <c r="C1088" s="127"/>
      <c r="D1088" s="156"/>
      <c r="E1088" s="4"/>
      <c r="F1088" s="4"/>
      <c r="G1088" s="4"/>
      <c r="H1088" s="90"/>
      <c r="I1088" s="101" t="s">
        <v>27</v>
      </c>
      <c r="J1088" s="73">
        <f t="shared" si="279"/>
        <v>0</v>
      </c>
      <c r="K1088" s="35"/>
      <c r="L1088" s="35"/>
      <c r="M1088" s="35"/>
      <c r="N1088" s="72"/>
      <c r="O1088" s="115"/>
      <c r="P1088" s="117"/>
      <c r="Q1088" s="119"/>
    </row>
    <row r="1089" spans="1:17" ht="31.5">
      <c r="A1089" s="113"/>
      <c r="B1089" s="128"/>
      <c r="C1089" s="127"/>
      <c r="D1089" s="156"/>
      <c r="E1089" s="4"/>
      <c r="F1089" s="4"/>
      <c r="G1089" s="4"/>
      <c r="H1089" s="90"/>
      <c r="I1089" s="101" t="s">
        <v>28</v>
      </c>
      <c r="J1089" s="73">
        <f t="shared" si="279"/>
        <v>0</v>
      </c>
      <c r="K1089" s="35"/>
      <c r="L1089" s="35"/>
      <c r="M1089" s="35"/>
      <c r="N1089" s="72"/>
      <c r="O1089" s="115"/>
      <c r="P1089" s="117"/>
      <c r="Q1089" s="119"/>
    </row>
    <row r="1090" spans="1:17" ht="47.25">
      <c r="A1090" s="113"/>
      <c r="B1090" s="128"/>
      <c r="C1090" s="127"/>
      <c r="D1090" s="156"/>
      <c r="E1090" s="4"/>
      <c r="F1090" s="4"/>
      <c r="G1090" s="4"/>
      <c r="H1090" s="90"/>
      <c r="I1090" s="101" t="s">
        <v>32</v>
      </c>
      <c r="J1090" s="73">
        <f t="shared" si="279"/>
        <v>0</v>
      </c>
      <c r="K1090" s="35"/>
      <c r="L1090" s="35"/>
      <c r="M1090" s="35"/>
      <c r="N1090" s="72"/>
      <c r="O1090" s="115"/>
      <c r="P1090" s="117"/>
      <c r="Q1090" s="119"/>
    </row>
    <row r="1091" spans="1:17" ht="47.25">
      <c r="A1091" s="113"/>
      <c r="B1091" s="128"/>
      <c r="C1091" s="127"/>
      <c r="D1091" s="156"/>
      <c r="E1091" s="4"/>
      <c r="F1091" s="4"/>
      <c r="G1091" s="4"/>
      <c r="H1091" s="90"/>
      <c r="I1091" s="101" t="s">
        <v>29</v>
      </c>
      <c r="J1091" s="71">
        <f t="shared" si="279"/>
        <v>252.03</v>
      </c>
      <c r="K1091" s="35">
        <v>252.03</v>
      </c>
      <c r="L1091" s="35"/>
      <c r="M1091" s="35"/>
      <c r="N1091" s="72"/>
      <c r="O1091" s="115"/>
      <c r="P1091" s="117"/>
      <c r="Q1091" s="119"/>
    </row>
    <row r="1092" spans="1:17">
      <c r="A1092" s="113"/>
      <c r="B1092" s="128"/>
      <c r="C1092" s="127"/>
      <c r="D1092" s="156"/>
      <c r="E1092" s="4"/>
      <c r="F1092" s="4"/>
      <c r="G1092" s="4"/>
      <c r="H1092" s="90"/>
      <c r="I1092" s="101" t="s">
        <v>30</v>
      </c>
      <c r="J1092" s="73">
        <f t="shared" si="279"/>
        <v>0</v>
      </c>
      <c r="K1092" s="35"/>
      <c r="L1092" s="35"/>
      <c r="M1092" s="35"/>
      <c r="N1092" s="72"/>
      <c r="O1092" s="115"/>
      <c r="P1092" s="117"/>
      <c r="Q1092" s="119"/>
    </row>
    <row r="1093" spans="1:17" ht="16.5" thickBot="1">
      <c r="A1093" s="113"/>
      <c r="B1093" s="128"/>
      <c r="C1093" s="127"/>
      <c r="D1093" s="157"/>
      <c r="E1093" s="57"/>
      <c r="F1093" s="57"/>
      <c r="G1093" s="57"/>
      <c r="H1093" s="91"/>
      <c r="I1093" s="106" t="s">
        <v>31</v>
      </c>
      <c r="J1093" s="74">
        <f t="shared" si="279"/>
        <v>0</v>
      </c>
      <c r="K1093" s="75"/>
      <c r="L1093" s="75"/>
      <c r="M1093" s="75"/>
      <c r="N1093" s="76"/>
      <c r="O1093" s="116"/>
      <c r="P1093" s="118"/>
      <c r="Q1093" s="120"/>
    </row>
    <row r="1094" spans="1:17">
      <c r="I1094" s="20"/>
    </row>
    <row r="1101" spans="1:17">
      <c r="I1101" s="20"/>
    </row>
    <row r="1108" spans="9:9">
      <c r="I1108" s="20"/>
    </row>
    <row r="1115" spans="9:9">
      <c r="I1115" s="20"/>
    </row>
    <row r="1122" spans="9:9">
      <c r="I1122" s="20"/>
    </row>
    <row r="1129" spans="9:9">
      <c r="I1129" s="20"/>
    </row>
    <row r="1136" spans="9:9">
      <c r="I1136" s="20"/>
    </row>
    <row r="1143" spans="9:9">
      <c r="I1143" s="20"/>
    </row>
    <row r="1150" spans="9:9">
      <c r="I1150" s="20"/>
    </row>
    <row r="1157" spans="9:9">
      <c r="I1157" s="20"/>
    </row>
    <row r="1164" spans="9:9">
      <c r="I1164" s="20"/>
    </row>
    <row r="1171" spans="9:9">
      <c r="I1171" s="20"/>
    </row>
    <row r="1178" spans="9:9">
      <c r="I1178" s="20"/>
    </row>
    <row r="1185" spans="9:9">
      <c r="I1185" s="20"/>
    </row>
    <row r="1192" spans="9:9">
      <c r="I1192" s="20"/>
    </row>
    <row r="1199" spans="9:9">
      <c r="I1199" s="20"/>
    </row>
    <row r="1206" spans="9:9">
      <c r="I1206" s="20"/>
    </row>
    <row r="1213" spans="9:9">
      <c r="I1213" s="20"/>
    </row>
    <row r="1220" spans="9:9">
      <c r="I1220" s="20"/>
    </row>
    <row r="1227" spans="9:9">
      <c r="I1227" s="20"/>
    </row>
    <row r="1234" spans="9:9">
      <c r="I1234" s="20"/>
    </row>
    <row r="1241" spans="9:9">
      <c r="I1241" s="20"/>
    </row>
    <row r="1248" spans="9:9">
      <c r="I1248" s="20"/>
    </row>
    <row r="1255" spans="9:9">
      <c r="I1255" s="20"/>
    </row>
    <row r="1262" spans="9:9">
      <c r="I1262" s="20"/>
    </row>
    <row r="1269" spans="9:9">
      <c r="I1269" s="20"/>
    </row>
    <row r="1276" spans="9:9">
      <c r="I1276" s="20"/>
    </row>
  </sheetData>
  <autoFilter ref="A15:R1086"/>
  <mergeCells count="1042">
    <mergeCell ref="D1059:D1065"/>
    <mergeCell ref="D1010:D1016"/>
    <mergeCell ref="D1017:D1023"/>
    <mergeCell ref="D1024:D1030"/>
    <mergeCell ref="D1031:D1037"/>
    <mergeCell ref="D1038:D1044"/>
    <mergeCell ref="D1045:D1051"/>
    <mergeCell ref="D1052:D1058"/>
    <mergeCell ref="D226:D234"/>
    <mergeCell ref="D968:D974"/>
    <mergeCell ref="D975:D981"/>
    <mergeCell ref="D982:D988"/>
    <mergeCell ref="D989:D995"/>
    <mergeCell ref="D996:D1002"/>
    <mergeCell ref="D1003:D1009"/>
    <mergeCell ref="D959:D967"/>
    <mergeCell ref="D924:D930"/>
    <mergeCell ref="D931:D937"/>
    <mergeCell ref="D938:D944"/>
    <mergeCell ref="D945:D951"/>
    <mergeCell ref="D823:D829"/>
    <mergeCell ref="D741:D747"/>
    <mergeCell ref="D748:D756"/>
    <mergeCell ref="D757:D765"/>
    <mergeCell ref="D766:D774"/>
    <mergeCell ref="D775:D783"/>
    <mergeCell ref="D952:D958"/>
    <mergeCell ref="D882:D888"/>
    <mergeCell ref="D889:D895"/>
    <mergeCell ref="D896:D902"/>
    <mergeCell ref="D903:D909"/>
    <mergeCell ref="D910:D916"/>
    <mergeCell ref="D917:D923"/>
    <mergeCell ref="D830:D838"/>
    <mergeCell ref="D839:D847"/>
    <mergeCell ref="D848:D856"/>
    <mergeCell ref="D857:D865"/>
    <mergeCell ref="D866:D874"/>
    <mergeCell ref="D875:D881"/>
    <mergeCell ref="D699:D705"/>
    <mergeCell ref="D706:D712"/>
    <mergeCell ref="D713:D719"/>
    <mergeCell ref="D720:D726"/>
    <mergeCell ref="D727:D733"/>
    <mergeCell ref="D734:D740"/>
    <mergeCell ref="D655:D661"/>
    <mergeCell ref="D662:D668"/>
    <mergeCell ref="D669:D675"/>
    <mergeCell ref="D676:D682"/>
    <mergeCell ref="D683:D689"/>
    <mergeCell ref="D690:D698"/>
    <mergeCell ref="D784:D792"/>
    <mergeCell ref="D793:D801"/>
    <mergeCell ref="D802:D808"/>
    <mergeCell ref="D809:D815"/>
    <mergeCell ref="D816:D822"/>
    <mergeCell ref="D564:D570"/>
    <mergeCell ref="D487:D493"/>
    <mergeCell ref="D494:D500"/>
    <mergeCell ref="D501:D507"/>
    <mergeCell ref="D508:D514"/>
    <mergeCell ref="D515:D521"/>
    <mergeCell ref="D522:D528"/>
    <mergeCell ref="D613:D619"/>
    <mergeCell ref="D620:D626"/>
    <mergeCell ref="D627:D633"/>
    <mergeCell ref="D634:D640"/>
    <mergeCell ref="D641:D647"/>
    <mergeCell ref="D648:D654"/>
    <mergeCell ref="D571:D577"/>
    <mergeCell ref="D578:D584"/>
    <mergeCell ref="D585:D591"/>
    <mergeCell ref="D592:D598"/>
    <mergeCell ref="D599:D605"/>
    <mergeCell ref="D606:D612"/>
    <mergeCell ref="D445:D451"/>
    <mergeCell ref="D452:D458"/>
    <mergeCell ref="D459:D465"/>
    <mergeCell ref="D466:D472"/>
    <mergeCell ref="D473:D479"/>
    <mergeCell ref="D480:D486"/>
    <mergeCell ref="D396:D402"/>
    <mergeCell ref="D403:D409"/>
    <mergeCell ref="D410:D416"/>
    <mergeCell ref="D417:D423"/>
    <mergeCell ref="D424:D430"/>
    <mergeCell ref="D438:D444"/>
    <mergeCell ref="D529:D535"/>
    <mergeCell ref="D536:D542"/>
    <mergeCell ref="D543:D549"/>
    <mergeCell ref="D550:D556"/>
    <mergeCell ref="D557:D563"/>
    <mergeCell ref="D289:D297"/>
    <mergeCell ref="D194:D200"/>
    <mergeCell ref="D201:D207"/>
    <mergeCell ref="D208:D216"/>
    <mergeCell ref="D217:D225"/>
    <mergeCell ref="D235:D243"/>
    <mergeCell ref="D352:D360"/>
    <mergeCell ref="D361:D367"/>
    <mergeCell ref="D368:D374"/>
    <mergeCell ref="D375:D381"/>
    <mergeCell ref="D382:D388"/>
    <mergeCell ref="D389:D395"/>
    <mergeCell ref="D431:D437"/>
    <mergeCell ref="D298:D306"/>
    <mergeCell ref="D307:D315"/>
    <mergeCell ref="D316:D324"/>
    <mergeCell ref="D325:D333"/>
    <mergeCell ref="D334:D342"/>
    <mergeCell ref="D343:D351"/>
    <mergeCell ref="D152:D158"/>
    <mergeCell ref="D159:D165"/>
    <mergeCell ref="D166:D172"/>
    <mergeCell ref="D173:D179"/>
    <mergeCell ref="D180:D186"/>
    <mergeCell ref="D187:D193"/>
    <mergeCell ref="D110:D116"/>
    <mergeCell ref="D117:D123"/>
    <mergeCell ref="D124:D130"/>
    <mergeCell ref="D131:D137"/>
    <mergeCell ref="D138:D144"/>
    <mergeCell ref="D145:D151"/>
    <mergeCell ref="D244:D252"/>
    <mergeCell ref="D253:D261"/>
    <mergeCell ref="D262:D270"/>
    <mergeCell ref="D271:D279"/>
    <mergeCell ref="D280:D288"/>
    <mergeCell ref="A2:Q2"/>
    <mergeCell ref="A3:Q3"/>
    <mergeCell ref="A4:Q4"/>
    <mergeCell ref="A11:A14"/>
    <mergeCell ref="D16:D25"/>
    <mergeCell ref="P1:Q1"/>
    <mergeCell ref="N13:N14"/>
    <mergeCell ref="O13:O14"/>
    <mergeCell ref="P13:P14"/>
    <mergeCell ref="Q13:Q14"/>
    <mergeCell ref="C13:C14"/>
    <mergeCell ref="B13:B14"/>
    <mergeCell ref="I11:I14"/>
    <mergeCell ref="K12:N12"/>
    <mergeCell ref="J11:N11"/>
    <mergeCell ref="O11:Q12"/>
    <mergeCell ref="J12:J14"/>
    <mergeCell ref="K13:K14"/>
    <mergeCell ref="L13:L14"/>
    <mergeCell ref="M13:M14"/>
    <mergeCell ref="E13:G13"/>
    <mergeCell ref="D12:D14"/>
    <mergeCell ref="A6:Q6"/>
    <mergeCell ref="A7:Q7"/>
    <mergeCell ref="A26:A32"/>
    <mergeCell ref="B26:B32"/>
    <mergeCell ref="C26:C32"/>
    <mergeCell ref="A16:A25"/>
    <mergeCell ref="B16:B25"/>
    <mergeCell ref="C16:C25"/>
    <mergeCell ref="O17:O25"/>
    <mergeCell ref="P17:P25"/>
    <mergeCell ref="Q17:Q25"/>
    <mergeCell ref="O26:O32"/>
    <mergeCell ref="P26:P32"/>
    <mergeCell ref="Q26:Q32"/>
    <mergeCell ref="D1087:D1093"/>
    <mergeCell ref="D11:H11"/>
    <mergeCell ref="B11:C12"/>
    <mergeCell ref="E12:H12"/>
    <mergeCell ref="H13:H14"/>
    <mergeCell ref="D1066:D1072"/>
    <mergeCell ref="D1073:D1079"/>
    <mergeCell ref="D1080:D1086"/>
    <mergeCell ref="D68:D74"/>
    <mergeCell ref="D75:D81"/>
    <mergeCell ref="D82:D88"/>
    <mergeCell ref="D89:D95"/>
    <mergeCell ref="D96:D102"/>
    <mergeCell ref="D103:D109"/>
    <mergeCell ref="D26:D32"/>
    <mergeCell ref="D33:D39"/>
    <mergeCell ref="D40:D46"/>
    <mergeCell ref="D47:D53"/>
    <mergeCell ref="D54:D60"/>
    <mergeCell ref="D61:D67"/>
    <mergeCell ref="A54:A60"/>
    <mergeCell ref="B54:B60"/>
    <mergeCell ref="C54:C60"/>
    <mergeCell ref="A61:A67"/>
    <mergeCell ref="B61:B67"/>
    <mergeCell ref="C61:C67"/>
    <mergeCell ref="A68:A74"/>
    <mergeCell ref="B68:B74"/>
    <mergeCell ref="C68:C74"/>
    <mergeCell ref="A33:A39"/>
    <mergeCell ref="B33:B39"/>
    <mergeCell ref="C33:C39"/>
    <mergeCell ref="A40:A46"/>
    <mergeCell ref="B40:B46"/>
    <mergeCell ref="C40:C46"/>
    <mergeCell ref="A47:A53"/>
    <mergeCell ref="B47:B53"/>
    <mergeCell ref="C47:C53"/>
    <mergeCell ref="A96:A102"/>
    <mergeCell ref="B96:B102"/>
    <mergeCell ref="C96:C102"/>
    <mergeCell ref="A103:A109"/>
    <mergeCell ref="B103:B109"/>
    <mergeCell ref="C103:C109"/>
    <mergeCell ref="A110:A116"/>
    <mergeCell ref="B110:B116"/>
    <mergeCell ref="C110:C116"/>
    <mergeCell ref="A75:A81"/>
    <mergeCell ref="B75:B81"/>
    <mergeCell ref="C75:C81"/>
    <mergeCell ref="A82:A88"/>
    <mergeCell ref="B82:B88"/>
    <mergeCell ref="C82:C88"/>
    <mergeCell ref="A89:A95"/>
    <mergeCell ref="B89:B95"/>
    <mergeCell ref="C89:C95"/>
    <mergeCell ref="A138:A144"/>
    <mergeCell ref="B138:B144"/>
    <mergeCell ref="C138:C144"/>
    <mergeCell ref="A145:A151"/>
    <mergeCell ref="B145:B151"/>
    <mergeCell ref="C145:C151"/>
    <mergeCell ref="A152:A158"/>
    <mergeCell ref="B152:B158"/>
    <mergeCell ref="C152:C158"/>
    <mergeCell ref="A117:A123"/>
    <mergeCell ref="B117:B123"/>
    <mergeCell ref="C117:C123"/>
    <mergeCell ref="A124:A130"/>
    <mergeCell ref="B124:B130"/>
    <mergeCell ref="C124:C130"/>
    <mergeCell ref="A131:A137"/>
    <mergeCell ref="B131:B137"/>
    <mergeCell ref="C131:C137"/>
    <mergeCell ref="A180:A186"/>
    <mergeCell ref="B180:B186"/>
    <mergeCell ref="C180:C186"/>
    <mergeCell ref="A187:A193"/>
    <mergeCell ref="B187:B193"/>
    <mergeCell ref="C187:C193"/>
    <mergeCell ref="A194:A200"/>
    <mergeCell ref="B194:B200"/>
    <mergeCell ref="C194:C200"/>
    <mergeCell ref="A159:A165"/>
    <mergeCell ref="B159:B165"/>
    <mergeCell ref="C159:C165"/>
    <mergeCell ref="A166:A172"/>
    <mergeCell ref="B166:B172"/>
    <mergeCell ref="C166:C172"/>
    <mergeCell ref="A173:A179"/>
    <mergeCell ref="B173:B179"/>
    <mergeCell ref="C173:C179"/>
    <mergeCell ref="A226:A234"/>
    <mergeCell ref="B226:B234"/>
    <mergeCell ref="C226:C234"/>
    <mergeCell ref="A235:A243"/>
    <mergeCell ref="B235:B243"/>
    <mergeCell ref="C235:C243"/>
    <mergeCell ref="A244:A252"/>
    <mergeCell ref="B244:B252"/>
    <mergeCell ref="C244:C252"/>
    <mergeCell ref="A201:A207"/>
    <mergeCell ref="B201:B207"/>
    <mergeCell ref="C201:C207"/>
    <mergeCell ref="A208:A216"/>
    <mergeCell ref="B208:B216"/>
    <mergeCell ref="C208:C216"/>
    <mergeCell ref="A217:A225"/>
    <mergeCell ref="B217:B225"/>
    <mergeCell ref="C217:C225"/>
    <mergeCell ref="A280:A288"/>
    <mergeCell ref="B280:B288"/>
    <mergeCell ref="C280:C288"/>
    <mergeCell ref="A289:A297"/>
    <mergeCell ref="B289:B297"/>
    <mergeCell ref="C289:C297"/>
    <mergeCell ref="A298:A306"/>
    <mergeCell ref="B298:B306"/>
    <mergeCell ref="C298:C306"/>
    <mergeCell ref="A253:A261"/>
    <mergeCell ref="B253:B261"/>
    <mergeCell ref="C253:C261"/>
    <mergeCell ref="A262:A270"/>
    <mergeCell ref="B262:B270"/>
    <mergeCell ref="C262:C270"/>
    <mergeCell ref="A271:A279"/>
    <mergeCell ref="B271:B279"/>
    <mergeCell ref="C271:C279"/>
    <mergeCell ref="A334:A342"/>
    <mergeCell ref="B334:B342"/>
    <mergeCell ref="C334:C342"/>
    <mergeCell ref="A343:A351"/>
    <mergeCell ref="B343:B351"/>
    <mergeCell ref="C343:C351"/>
    <mergeCell ref="A352:A360"/>
    <mergeCell ref="B352:B360"/>
    <mergeCell ref="C352:C360"/>
    <mergeCell ref="A307:A315"/>
    <mergeCell ref="B307:B315"/>
    <mergeCell ref="C307:C315"/>
    <mergeCell ref="A316:A324"/>
    <mergeCell ref="B316:B324"/>
    <mergeCell ref="C316:C324"/>
    <mergeCell ref="A325:A333"/>
    <mergeCell ref="B325:B333"/>
    <mergeCell ref="C325:C333"/>
    <mergeCell ref="A382:A388"/>
    <mergeCell ref="B382:B388"/>
    <mergeCell ref="C382:C388"/>
    <mergeCell ref="A389:A395"/>
    <mergeCell ref="B389:B395"/>
    <mergeCell ref="C389:C395"/>
    <mergeCell ref="A396:A402"/>
    <mergeCell ref="B396:B402"/>
    <mergeCell ref="C396:C402"/>
    <mergeCell ref="A361:A367"/>
    <mergeCell ref="B361:B367"/>
    <mergeCell ref="C361:C367"/>
    <mergeCell ref="A368:A374"/>
    <mergeCell ref="B368:B374"/>
    <mergeCell ref="C368:C374"/>
    <mergeCell ref="A375:A381"/>
    <mergeCell ref="B375:B381"/>
    <mergeCell ref="C375:C381"/>
    <mergeCell ref="A424:A430"/>
    <mergeCell ref="B424:B430"/>
    <mergeCell ref="C424:C430"/>
    <mergeCell ref="A431:A437"/>
    <mergeCell ref="B431:B437"/>
    <mergeCell ref="C431:C437"/>
    <mergeCell ref="A438:A444"/>
    <mergeCell ref="B438:B444"/>
    <mergeCell ref="C438:C444"/>
    <mergeCell ref="A403:A409"/>
    <mergeCell ref="B403:B409"/>
    <mergeCell ref="C403:C409"/>
    <mergeCell ref="A410:A416"/>
    <mergeCell ref="B410:B416"/>
    <mergeCell ref="C410:C416"/>
    <mergeCell ref="A417:A423"/>
    <mergeCell ref="B417:B423"/>
    <mergeCell ref="C417:C423"/>
    <mergeCell ref="A466:A472"/>
    <mergeCell ref="B466:B472"/>
    <mergeCell ref="C466:C472"/>
    <mergeCell ref="A473:A479"/>
    <mergeCell ref="B473:B479"/>
    <mergeCell ref="C473:C479"/>
    <mergeCell ref="A480:A486"/>
    <mergeCell ref="B480:B486"/>
    <mergeCell ref="C480:C486"/>
    <mergeCell ref="A445:A451"/>
    <mergeCell ref="B445:B451"/>
    <mergeCell ref="C445:C451"/>
    <mergeCell ref="A452:A458"/>
    <mergeCell ref="B452:B458"/>
    <mergeCell ref="C452:C458"/>
    <mergeCell ref="A459:A465"/>
    <mergeCell ref="B459:B465"/>
    <mergeCell ref="C459:C465"/>
    <mergeCell ref="A508:A514"/>
    <mergeCell ref="B508:B514"/>
    <mergeCell ref="C508:C514"/>
    <mergeCell ref="A515:A521"/>
    <mergeCell ref="B515:B521"/>
    <mergeCell ref="C515:C521"/>
    <mergeCell ref="A522:A528"/>
    <mergeCell ref="B522:B528"/>
    <mergeCell ref="C522:C528"/>
    <mergeCell ref="A487:A493"/>
    <mergeCell ref="B487:B493"/>
    <mergeCell ref="C487:C493"/>
    <mergeCell ref="A494:A500"/>
    <mergeCell ref="B494:B500"/>
    <mergeCell ref="C494:C500"/>
    <mergeCell ref="A501:A507"/>
    <mergeCell ref="B501:B507"/>
    <mergeCell ref="C501:C507"/>
    <mergeCell ref="A550:A556"/>
    <mergeCell ref="B550:B556"/>
    <mergeCell ref="C550:C556"/>
    <mergeCell ref="A557:A563"/>
    <mergeCell ref="B557:B563"/>
    <mergeCell ref="C557:C563"/>
    <mergeCell ref="A564:A570"/>
    <mergeCell ref="B564:B570"/>
    <mergeCell ref="C564:C570"/>
    <mergeCell ref="A529:A535"/>
    <mergeCell ref="B529:B535"/>
    <mergeCell ref="C529:C535"/>
    <mergeCell ref="A536:A542"/>
    <mergeCell ref="B536:B542"/>
    <mergeCell ref="C536:C542"/>
    <mergeCell ref="A543:A549"/>
    <mergeCell ref="B543:B549"/>
    <mergeCell ref="C543:C549"/>
    <mergeCell ref="A592:A598"/>
    <mergeCell ref="B592:B598"/>
    <mergeCell ref="C592:C598"/>
    <mergeCell ref="A599:A605"/>
    <mergeCell ref="B599:B605"/>
    <mergeCell ref="C599:C605"/>
    <mergeCell ref="A606:A612"/>
    <mergeCell ref="B606:B612"/>
    <mergeCell ref="C606:C612"/>
    <mergeCell ref="A571:A577"/>
    <mergeCell ref="B571:B577"/>
    <mergeCell ref="C571:C577"/>
    <mergeCell ref="A578:A584"/>
    <mergeCell ref="B578:B584"/>
    <mergeCell ref="C578:C584"/>
    <mergeCell ref="A585:A591"/>
    <mergeCell ref="B585:B591"/>
    <mergeCell ref="C585:C591"/>
    <mergeCell ref="A634:A640"/>
    <mergeCell ref="B634:B640"/>
    <mergeCell ref="C634:C640"/>
    <mergeCell ref="A641:A647"/>
    <mergeCell ref="B641:B647"/>
    <mergeCell ref="C641:C647"/>
    <mergeCell ref="A648:A654"/>
    <mergeCell ref="B648:B654"/>
    <mergeCell ref="C648:C654"/>
    <mergeCell ref="A613:A619"/>
    <mergeCell ref="B613:B619"/>
    <mergeCell ref="C613:C619"/>
    <mergeCell ref="A620:A626"/>
    <mergeCell ref="B620:B626"/>
    <mergeCell ref="C620:C626"/>
    <mergeCell ref="A627:A633"/>
    <mergeCell ref="B627:B633"/>
    <mergeCell ref="C627:C633"/>
    <mergeCell ref="A676:A682"/>
    <mergeCell ref="B676:B682"/>
    <mergeCell ref="C676:C682"/>
    <mergeCell ref="A683:A689"/>
    <mergeCell ref="B683:B689"/>
    <mergeCell ref="C683:C689"/>
    <mergeCell ref="A690:A698"/>
    <mergeCell ref="B690:B698"/>
    <mergeCell ref="C690:C698"/>
    <mergeCell ref="A655:A661"/>
    <mergeCell ref="B655:B661"/>
    <mergeCell ref="C655:C661"/>
    <mergeCell ref="A662:A668"/>
    <mergeCell ref="B662:B668"/>
    <mergeCell ref="C662:C668"/>
    <mergeCell ref="A669:A675"/>
    <mergeCell ref="B669:B675"/>
    <mergeCell ref="C669:C675"/>
    <mergeCell ref="A720:A726"/>
    <mergeCell ref="B720:B726"/>
    <mergeCell ref="C720:C726"/>
    <mergeCell ref="A727:A733"/>
    <mergeCell ref="B727:B733"/>
    <mergeCell ref="C727:C733"/>
    <mergeCell ref="A734:A740"/>
    <mergeCell ref="B734:B740"/>
    <mergeCell ref="C734:C740"/>
    <mergeCell ref="A699:A705"/>
    <mergeCell ref="B699:B705"/>
    <mergeCell ref="C699:C705"/>
    <mergeCell ref="A706:A712"/>
    <mergeCell ref="B706:B712"/>
    <mergeCell ref="C706:C712"/>
    <mergeCell ref="A713:A719"/>
    <mergeCell ref="B713:B719"/>
    <mergeCell ref="C713:C719"/>
    <mergeCell ref="A766:A774"/>
    <mergeCell ref="B766:B774"/>
    <mergeCell ref="C766:C774"/>
    <mergeCell ref="A775:A783"/>
    <mergeCell ref="B775:B783"/>
    <mergeCell ref="C775:C783"/>
    <mergeCell ref="A784:A792"/>
    <mergeCell ref="B784:B792"/>
    <mergeCell ref="C784:C792"/>
    <mergeCell ref="A741:A747"/>
    <mergeCell ref="B741:B747"/>
    <mergeCell ref="C741:C747"/>
    <mergeCell ref="A748:A756"/>
    <mergeCell ref="B748:B756"/>
    <mergeCell ref="C748:C756"/>
    <mergeCell ref="A757:A765"/>
    <mergeCell ref="B757:B765"/>
    <mergeCell ref="C757:C765"/>
    <mergeCell ref="A816:A822"/>
    <mergeCell ref="B816:B822"/>
    <mergeCell ref="C816:C822"/>
    <mergeCell ref="A823:A829"/>
    <mergeCell ref="B823:B829"/>
    <mergeCell ref="C823:C829"/>
    <mergeCell ref="A830:A838"/>
    <mergeCell ref="B830:B838"/>
    <mergeCell ref="C830:C838"/>
    <mergeCell ref="A793:A801"/>
    <mergeCell ref="B793:B801"/>
    <mergeCell ref="C793:C801"/>
    <mergeCell ref="A802:A808"/>
    <mergeCell ref="B802:B808"/>
    <mergeCell ref="C802:C808"/>
    <mergeCell ref="A809:A815"/>
    <mergeCell ref="B809:B815"/>
    <mergeCell ref="C809:C815"/>
    <mergeCell ref="A866:A874"/>
    <mergeCell ref="B866:B874"/>
    <mergeCell ref="C866:C874"/>
    <mergeCell ref="A875:A881"/>
    <mergeCell ref="B875:B881"/>
    <mergeCell ref="C875:C881"/>
    <mergeCell ref="A882:A888"/>
    <mergeCell ref="B882:B888"/>
    <mergeCell ref="C882:C888"/>
    <mergeCell ref="A839:A847"/>
    <mergeCell ref="B839:B847"/>
    <mergeCell ref="C839:C847"/>
    <mergeCell ref="A848:A856"/>
    <mergeCell ref="B848:B856"/>
    <mergeCell ref="C848:C856"/>
    <mergeCell ref="A857:A865"/>
    <mergeCell ref="B857:B865"/>
    <mergeCell ref="C857:C865"/>
    <mergeCell ref="A910:A916"/>
    <mergeCell ref="B910:B916"/>
    <mergeCell ref="C910:C916"/>
    <mergeCell ref="A917:A923"/>
    <mergeCell ref="B917:B923"/>
    <mergeCell ref="C917:C923"/>
    <mergeCell ref="A924:A930"/>
    <mergeCell ref="B924:B930"/>
    <mergeCell ref="C924:C930"/>
    <mergeCell ref="A889:A895"/>
    <mergeCell ref="B889:B895"/>
    <mergeCell ref="C889:C895"/>
    <mergeCell ref="A896:A902"/>
    <mergeCell ref="B896:B902"/>
    <mergeCell ref="C896:C902"/>
    <mergeCell ref="A903:A909"/>
    <mergeCell ref="B903:B909"/>
    <mergeCell ref="C903:C909"/>
    <mergeCell ref="A968:A974"/>
    <mergeCell ref="B968:B974"/>
    <mergeCell ref="C968:C974"/>
    <mergeCell ref="A975:A981"/>
    <mergeCell ref="B975:B981"/>
    <mergeCell ref="C975:C981"/>
    <mergeCell ref="A982:A988"/>
    <mergeCell ref="B982:B988"/>
    <mergeCell ref="C982:C988"/>
    <mergeCell ref="A952:A958"/>
    <mergeCell ref="B952:B958"/>
    <mergeCell ref="C952:C958"/>
    <mergeCell ref="A959:A967"/>
    <mergeCell ref="B959:B967"/>
    <mergeCell ref="C959:C967"/>
    <mergeCell ref="A931:A937"/>
    <mergeCell ref="B931:B937"/>
    <mergeCell ref="C931:C937"/>
    <mergeCell ref="A938:A944"/>
    <mergeCell ref="B938:B944"/>
    <mergeCell ref="C938:C944"/>
    <mergeCell ref="A945:A951"/>
    <mergeCell ref="B945:B951"/>
    <mergeCell ref="C945:C951"/>
    <mergeCell ref="C1024:C1030"/>
    <mergeCell ref="A1031:A1037"/>
    <mergeCell ref="B1031:B1037"/>
    <mergeCell ref="C1031:C1037"/>
    <mergeCell ref="A1038:A1044"/>
    <mergeCell ref="B1038:B1044"/>
    <mergeCell ref="C1038:C1044"/>
    <mergeCell ref="A1010:A1016"/>
    <mergeCell ref="B1010:B1016"/>
    <mergeCell ref="C1010:C1016"/>
    <mergeCell ref="A1017:A1023"/>
    <mergeCell ref="B1017:B1023"/>
    <mergeCell ref="C1017:C1023"/>
    <mergeCell ref="A989:A995"/>
    <mergeCell ref="B989:B995"/>
    <mergeCell ref="C989:C995"/>
    <mergeCell ref="A996:A1002"/>
    <mergeCell ref="B996:B1002"/>
    <mergeCell ref="C996:C1002"/>
    <mergeCell ref="A1003:A1009"/>
    <mergeCell ref="B1003:B1009"/>
    <mergeCell ref="C1003:C1009"/>
    <mergeCell ref="O33:O39"/>
    <mergeCell ref="P33:P39"/>
    <mergeCell ref="Q33:Q39"/>
    <mergeCell ref="O40:O46"/>
    <mergeCell ref="P40:P46"/>
    <mergeCell ref="Q40:Q46"/>
    <mergeCell ref="O47:O53"/>
    <mergeCell ref="P47:P53"/>
    <mergeCell ref="Q47:Q53"/>
    <mergeCell ref="C1087:C1093"/>
    <mergeCell ref="B1087:B1093"/>
    <mergeCell ref="A1087:A1093"/>
    <mergeCell ref="A1080:A1086"/>
    <mergeCell ref="B1080:B1086"/>
    <mergeCell ref="C1080:C1086"/>
    <mergeCell ref="A1066:A1072"/>
    <mergeCell ref="B1066:B1072"/>
    <mergeCell ref="C1066:C1072"/>
    <mergeCell ref="A1073:A1079"/>
    <mergeCell ref="B1073:B1079"/>
    <mergeCell ref="C1073:C1079"/>
    <mergeCell ref="A1045:A1051"/>
    <mergeCell ref="B1045:B1051"/>
    <mergeCell ref="C1045:C1051"/>
    <mergeCell ref="A1052:A1058"/>
    <mergeCell ref="B1052:B1058"/>
    <mergeCell ref="C1052:C1058"/>
    <mergeCell ref="A1059:A1065"/>
    <mergeCell ref="B1059:B1065"/>
    <mergeCell ref="C1059:C1065"/>
    <mergeCell ref="A1024:A1030"/>
    <mergeCell ref="B1024:B1030"/>
    <mergeCell ref="O75:O81"/>
    <mergeCell ref="P75:P81"/>
    <mergeCell ref="Q75:Q81"/>
    <mergeCell ref="O82:O88"/>
    <mergeCell ref="P82:P88"/>
    <mergeCell ref="Q82:Q88"/>
    <mergeCell ref="O89:O95"/>
    <mergeCell ref="P89:P95"/>
    <mergeCell ref="Q89:Q95"/>
    <mergeCell ref="O54:O60"/>
    <mergeCell ref="P54:P60"/>
    <mergeCell ref="Q54:Q60"/>
    <mergeCell ref="O61:O67"/>
    <mergeCell ref="P61:P67"/>
    <mergeCell ref="Q61:Q67"/>
    <mergeCell ref="O68:O74"/>
    <mergeCell ref="P68:P74"/>
    <mergeCell ref="Q68:Q74"/>
    <mergeCell ref="O117:O123"/>
    <mergeCell ref="P117:P123"/>
    <mergeCell ref="Q117:Q123"/>
    <mergeCell ref="O124:O130"/>
    <mergeCell ref="P124:P130"/>
    <mergeCell ref="Q124:Q130"/>
    <mergeCell ref="O131:O137"/>
    <mergeCell ref="P131:P137"/>
    <mergeCell ref="Q131:Q137"/>
    <mergeCell ref="O96:O102"/>
    <mergeCell ref="P96:P102"/>
    <mergeCell ref="Q96:Q102"/>
    <mergeCell ref="O103:O109"/>
    <mergeCell ref="P103:P109"/>
    <mergeCell ref="Q103:Q109"/>
    <mergeCell ref="O110:O116"/>
    <mergeCell ref="P110:P116"/>
    <mergeCell ref="Q110:Q116"/>
    <mergeCell ref="O159:O165"/>
    <mergeCell ref="P159:P165"/>
    <mergeCell ref="Q159:Q165"/>
    <mergeCell ref="O166:O172"/>
    <mergeCell ref="P166:P172"/>
    <mergeCell ref="Q166:Q172"/>
    <mergeCell ref="O173:O179"/>
    <mergeCell ref="P173:P179"/>
    <mergeCell ref="Q173:Q179"/>
    <mergeCell ref="O138:O144"/>
    <mergeCell ref="P138:P144"/>
    <mergeCell ref="Q138:Q144"/>
    <mergeCell ref="O145:O151"/>
    <mergeCell ref="P145:P151"/>
    <mergeCell ref="Q145:Q151"/>
    <mergeCell ref="O152:O158"/>
    <mergeCell ref="P152:P158"/>
    <mergeCell ref="Q152:Q158"/>
    <mergeCell ref="O201:O207"/>
    <mergeCell ref="P201:P207"/>
    <mergeCell ref="Q201:Q207"/>
    <mergeCell ref="O208:O216"/>
    <mergeCell ref="P208:P216"/>
    <mergeCell ref="Q208:Q216"/>
    <mergeCell ref="O217:O225"/>
    <mergeCell ref="P217:P225"/>
    <mergeCell ref="Q217:Q225"/>
    <mergeCell ref="O180:O186"/>
    <mergeCell ref="P180:P186"/>
    <mergeCell ref="Q180:Q186"/>
    <mergeCell ref="O187:O193"/>
    <mergeCell ref="P187:P193"/>
    <mergeCell ref="Q187:Q193"/>
    <mergeCell ref="O194:O200"/>
    <mergeCell ref="P194:P200"/>
    <mergeCell ref="Q194:Q200"/>
    <mergeCell ref="O253:O261"/>
    <mergeCell ref="P253:P261"/>
    <mergeCell ref="Q253:Q261"/>
    <mergeCell ref="O262:O270"/>
    <mergeCell ref="P262:P270"/>
    <mergeCell ref="Q262:Q270"/>
    <mergeCell ref="O271:O279"/>
    <mergeCell ref="P271:P279"/>
    <mergeCell ref="Q271:Q279"/>
    <mergeCell ref="O226:O234"/>
    <mergeCell ref="P226:P234"/>
    <mergeCell ref="Q226:Q234"/>
    <mergeCell ref="O235:O243"/>
    <mergeCell ref="P235:P243"/>
    <mergeCell ref="Q235:Q243"/>
    <mergeCell ref="O244:O252"/>
    <mergeCell ref="P244:P252"/>
    <mergeCell ref="Q244:Q252"/>
    <mergeCell ref="O307:O315"/>
    <mergeCell ref="P307:P315"/>
    <mergeCell ref="Q307:Q315"/>
    <mergeCell ref="O316:O324"/>
    <mergeCell ref="P316:P324"/>
    <mergeCell ref="Q316:Q324"/>
    <mergeCell ref="O325:O333"/>
    <mergeCell ref="P325:P333"/>
    <mergeCell ref="Q325:Q333"/>
    <mergeCell ref="O280:O288"/>
    <mergeCell ref="P280:P288"/>
    <mergeCell ref="Q280:Q288"/>
    <mergeCell ref="O289:O297"/>
    <mergeCell ref="P289:P297"/>
    <mergeCell ref="Q289:Q297"/>
    <mergeCell ref="O298:O306"/>
    <mergeCell ref="P298:P306"/>
    <mergeCell ref="Q298:Q306"/>
    <mergeCell ref="O361:O367"/>
    <mergeCell ref="P361:P367"/>
    <mergeCell ref="Q361:Q367"/>
    <mergeCell ref="O368:O374"/>
    <mergeCell ref="P368:P374"/>
    <mergeCell ref="Q368:Q374"/>
    <mergeCell ref="O375:O381"/>
    <mergeCell ref="P375:P381"/>
    <mergeCell ref="Q375:Q381"/>
    <mergeCell ref="O334:O342"/>
    <mergeCell ref="P334:P342"/>
    <mergeCell ref="Q334:Q342"/>
    <mergeCell ref="O343:O351"/>
    <mergeCell ref="P343:P351"/>
    <mergeCell ref="Q343:Q351"/>
    <mergeCell ref="O352:O360"/>
    <mergeCell ref="P352:P360"/>
    <mergeCell ref="Q352:Q360"/>
    <mergeCell ref="O403:O409"/>
    <mergeCell ref="P403:P409"/>
    <mergeCell ref="Q403:Q409"/>
    <mergeCell ref="O410:O416"/>
    <mergeCell ref="P410:P416"/>
    <mergeCell ref="Q410:Q416"/>
    <mergeCell ref="O417:O423"/>
    <mergeCell ref="P417:P423"/>
    <mergeCell ref="Q417:Q423"/>
    <mergeCell ref="O382:O388"/>
    <mergeCell ref="P382:P388"/>
    <mergeCell ref="Q382:Q388"/>
    <mergeCell ref="O389:O395"/>
    <mergeCell ref="P389:P395"/>
    <mergeCell ref="Q389:Q395"/>
    <mergeCell ref="O396:O402"/>
    <mergeCell ref="P396:P402"/>
    <mergeCell ref="Q396:Q402"/>
    <mergeCell ref="O445:O451"/>
    <mergeCell ref="P445:P451"/>
    <mergeCell ref="Q445:Q451"/>
    <mergeCell ref="O452:O458"/>
    <mergeCell ref="P452:P458"/>
    <mergeCell ref="Q452:Q458"/>
    <mergeCell ref="O459:O465"/>
    <mergeCell ref="P459:P465"/>
    <mergeCell ref="Q459:Q465"/>
    <mergeCell ref="O424:O430"/>
    <mergeCell ref="P424:P430"/>
    <mergeCell ref="Q424:Q430"/>
    <mergeCell ref="O431:O437"/>
    <mergeCell ref="P431:P437"/>
    <mergeCell ref="Q431:Q437"/>
    <mergeCell ref="O438:O444"/>
    <mergeCell ref="P438:P444"/>
    <mergeCell ref="Q438:Q444"/>
    <mergeCell ref="O487:O493"/>
    <mergeCell ref="P487:P493"/>
    <mergeCell ref="Q487:Q493"/>
    <mergeCell ref="O494:O500"/>
    <mergeCell ref="P494:P500"/>
    <mergeCell ref="Q494:Q500"/>
    <mergeCell ref="O501:O507"/>
    <mergeCell ref="P501:P507"/>
    <mergeCell ref="Q501:Q507"/>
    <mergeCell ref="O466:O472"/>
    <mergeCell ref="P466:P472"/>
    <mergeCell ref="Q466:Q472"/>
    <mergeCell ref="O473:O479"/>
    <mergeCell ref="P473:P479"/>
    <mergeCell ref="Q473:Q479"/>
    <mergeCell ref="O480:O486"/>
    <mergeCell ref="P480:P486"/>
    <mergeCell ref="Q480:Q486"/>
    <mergeCell ref="O529:O535"/>
    <mergeCell ref="P529:P535"/>
    <mergeCell ref="Q529:Q535"/>
    <mergeCell ref="O536:O542"/>
    <mergeCell ref="P536:P542"/>
    <mergeCell ref="Q536:Q542"/>
    <mergeCell ref="O543:O549"/>
    <mergeCell ref="P543:P549"/>
    <mergeCell ref="Q543:Q549"/>
    <mergeCell ref="O508:O514"/>
    <mergeCell ref="P508:P514"/>
    <mergeCell ref="Q508:Q514"/>
    <mergeCell ref="O515:O521"/>
    <mergeCell ref="P515:P521"/>
    <mergeCell ref="Q515:Q521"/>
    <mergeCell ref="O522:O528"/>
    <mergeCell ref="P522:P528"/>
    <mergeCell ref="Q522:Q528"/>
    <mergeCell ref="O571:O577"/>
    <mergeCell ref="P571:P577"/>
    <mergeCell ref="Q571:Q577"/>
    <mergeCell ref="O578:O584"/>
    <mergeCell ref="P578:P584"/>
    <mergeCell ref="Q578:Q584"/>
    <mergeCell ref="O585:O591"/>
    <mergeCell ref="P585:P591"/>
    <mergeCell ref="Q585:Q591"/>
    <mergeCell ref="O550:O556"/>
    <mergeCell ref="P550:P556"/>
    <mergeCell ref="Q550:Q556"/>
    <mergeCell ref="O557:O563"/>
    <mergeCell ref="P557:P563"/>
    <mergeCell ref="Q557:Q563"/>
    <mergeCell ref="O564:O570"/>
    <mergeCell ref="P564:P570"/>
    <mergeCell ref="Q564:Q570"/>
    <mergeCell ref="O613:O619"/>
    <mergeCell ref="P613:P619"/>
    <mergeCell ref="Q613:Q619"/>
    <mergeCell ref="O620:O626"/>
    <mergeCell ref="P620:P626"/>
    <mergeCell ref="Q620:Q626"/>
    <mergeCell ref="O627:O633"/>
    <mergeCell ref="P627:P633"/>
    <mergeCell ref="Q627:Q633"/>
    <mergeCell ref="O592:O598"/>
    <mergeCell ref="P592:P598"/>
    <mergeCell ref="Q592:Q598"/>
    <mergeCell ref="O599:O605"/>
    <mergeCell ref="P599:P605"/>
    <mergeCell ref="Q599:Q605"/>
    <mergeCell ref="O606:O612"/>
    <mergeCell ref="P606:P612"/>
    <mergeCell ref="Q606:Q612"/>
    <mergeCell ref="O655:O661"/>
    <mergeCell ref="P655:P661"/>
    <mergeCell ref="Q655:Q661"/>
    <mergeCell ref="O662:O668"/>
    <mergeCell ref="P662:P668"/>
    <mergeCell ref="Q662:Q668"/>
    <mergeCell ref="O669:O675"/>
    <mergeCell ref="P669:P675"/>
    <mergeCell ref="Q669:Q675"/>
    <mergeCell ref="O634:O640"/>
    <mergeCell ref="P634:P640"/>
    <mergeCell ref="Q634:Q640"/>
    <mergeCell ref="O641:O647"/>
    <mergeCell ref="P641:P647"/>
    <mergeCell ref="Q641:Q647"/>
    <mergeCell ref="O648:O654"/>
    <mergeCell ref="P648:P654"/>
    <mergeCell ref="Q648:Q654"/>
    <mergeCell ref="O699:O705"/>
    <mergeCell ref="P699:P705"/>
    <mergeCell ref="Q699:Q705"/>
    <mergeCell ref="O706:O712"/>
    <mergeCell ref="P706:P712"/>
    <mergeCell ref="Q706:Q712"/>
    <mergeCell ref="O713:O719"/>
    <mergeCell ref="P713:P719"/>
    <mergeCell ref="Q713:Q719"/>
    <mergeCell ref="O676:O682"/>
    <mergeCell ref="P676:P682"/>
    <mergeCell ref="Q676:Q682"/>
    <mergeCell ref="O683:O689"/>
    <mergeCell ref="P683:P689"/>
    <mergeCell ref="Q683:Q689"/>
    <mergeCell ref="O690:O698"/>
    <mergeCell ref="P690:P698"/>
    <mergeCell ref="Q690:Q698"/>
    <mergeCell ref="O741:O747"/>
    <mergeCell ref="P741:P747"/>
    <mergeCell ref="Q741:Q747"/>
    <mergeCell ref="O748:O756"/>
    <mergeCell ref="P748:P756"/>
    <mergeCell ref="Q748:Q756"/>
    <mergeCell ref="O757:O765"/>
    <mergeCell ref="P757:P765"/>
    <mergeCell ref="Q757:Q765"/>
    <mergeCell ref="O720:O726"/>
    <mergeCell ref="P720:P726"/>
    <mergeCell ref="Q720:Q726"/>
    <mergeCell ref="O727:O733"/>
    <mergeCell ref="P727:P733"/>
    <mergeCell ref="Q727:Q733"/>
    <mergeCell ref="O734:O740"/>
    <mergeCell ref="P734:P740"/>
    <mergeCell ref="Q734:Q740"/>
    <mergeCell ref="O793:O801"/>
    <mergeCell ref="P793:P801"/>
    <mergeCell ref="Q793:Q801"/>
    <mergeCell ref="O802:O808"/>
    <mergeCell ref="P802:P808"/>
    <mergeCell ref="Q802:Q808"/>
    <mergeCell ref="O809:O815"/>
    <mergeCell ref="P809:P815"/>
    <mergeCell ref="Q809:Q815"/>
    <mergeCell ref="O766:O774"/>
    <mergeCell ref="P766:P774"/>
    <mergeCell ref="Q766:Q774"/>
    <mergeCell ref="O775:O783"/>
    <mergeCell ref="P775:P783"/>
    <mergeCell ref="Q775:Q783"/>
    <mergeCell ref="O784:O792"/>
    <mergeCell ref="P784:P792"/>
    <mergeCell ref="Q784:Q792"/>
    <mergeCell ref="O839:O847"/>
    <mergeCell ref="P839:P847"/>
    <mergeCell ref="Q839:Q847"/>
    <mergeCell ref="O848:O856"/>
    <mergeCell ref="P848:P856"/>
    <mergeCell ref="Q848:Q856"/>
    <mergeCell ref="O857:O865"/>
    <mergeCell ref="P857:P865"/>
    <mergeCell ref="Q857:Q865"/>
    <mergeCell ref="O816:O822"/>
    <mergeCell ref="P816:P822"/>
    <mergeCell ref="Q816:Q822"/>
    <mergeCell ref="O823:O829"/>
    <mergeCell ref="P823:P829"/>
    <mergeCell ref="Q823:Q829"/>
    <mergeCell ref="O830:O838"/>
    <mergeCell ref="P830:P838"/>
    <mergeCell ref="Q830:Q838"/>
    <mergeCell ref="O889:O895"/>
    <mergeCell ref="P889:P895"/>
    <mergeCell ref="Q889:Q895"/>
    <mergeCell ref="O896:O902"/>
    <mergeCell ref="P896:P902"/>
    <mergeCell ref="Q896:Q902"/>
    <mergeCell ref="O903:O909"/>
    <mergeCell ref="P903:P909"/>
    <mergeCell ref="Q903:Q909"/>
    <mergeCell ref="O866:O874"/>
    <mergeCell ref="P866:P874"/>
    <mergeCell ref="Q866:Q874"/>
    <mergeCell ref="O875:O881"/>
    <mergeCell ref="P875:P881"/>
    <mergeCell ref="Q875:Q881"/>
    <mergeCell ref="O882:O888"/>
    <mergeCell ref="P882:P888"/>
    <mergeCell ref="Q882:Q888"/>
    <mergeCell ref="O952:O958"/>
    <mergeCell ref="P952:P958"/>
    <mergeCell ref="Q952:Q958"/>
    <mergeCell ref="O959:O967"/>
    <mergeCell ref="P959:P967"/>
    <mergeCell ref="Q959:Q967"/>
    <mergeCell ref="O931:O937"/>
    <mergeCell ref="P931:P937"/>
    <mergeCell ref="Q931:Q937"/>
    <mergeCell ref="O938:O944"/>
    <mergeCell ref="P938:P944"/>
    <mergeCell ref="Q938:Q944"/>
    <mergeCell ref="O945:O951"/>
    <mergeCell ref="P945:P951"/>
    <mergeCell ref="Q945:Q951"/>
    <mergeCell ref="O910:O916"/>
    <mergeCell ref="P910:P916"/>
    <mergeCell ref="Q910:Q916"/>
    <mergeCell ref="O917:O923"/>
    <mergeCell ref="P917:P923"/>
    <mergeCell ref="Q917:Q923"/>
    <mergeCell ref="O924:O930"/>
    <mergeCell ref="P924:P930"/>
    <mergeCell ref="Q924:Q930"/>
    <mergeCell ref="O989:O995"/>
    <mergeCell ref="P989:P995"/>
    <mergeCell ref="Q989:Q995"/>
    <mergeCell ref="O996:O1002"/>
    <mergeCell ref="P996:P1002"/>
    <mergeCell ref="Q996:Q1002"/>
    <mergeCell ref="O1003:O1009"/>
    <mergeCell ref="P1003:P1009"/>
    <mergeCell ref="Q1003:Q1009"/>
    <mergeCell ref="O968:O974"/>
    <mergeCell ref="P968:P974"/>
    <mergeCell ref="Q968:Q974"/>
    <mergeCell ref="O975:O981"/>
    <mergeCell ref="P975:P981"/>
    <mergeCell ref="Q975:Q981"/>
    <mergeCell ref="O982:O988"/>
    <mergeCell ref="P982:P988"/>
    <mergeCell ref="Q982:Q988"/>
    <mergeCell ref="O1087:O1093"/>
    <mergeCell ref="P1087:P1093"/>
    <mergeCell ref="Q1087:Q1093"/>
    <mergeCell ref="O1080:O1086"/>
    <mergeCell ref="P1080:P1086"/>
    <mergeCell ref="Q1080:Q1086"/>
    <mergeCell ref="O1066:O1072"/>
    <mergeCell ref="P1066:P1072"/>
    <mergeCell ref="Q1066:Q1072"/>
    <mergeCell ref="O1073:O1079"/>
    <mergeCell ref="P1073:P1079"/>
    <mergeCell ref="Q1073:Q1079"/>
    <mergeCell ref="O1045:O1051"/>
    <mergeCell ref="P1045:P1051"/>
    <mergeCell ref="Q1045:Q1051"/>
    <mergeCell ref="O1052:O1058"/>
    <mergeCell ref="P1052:P1058"/>
    <mergeCell ref="Q1052:Q1058"/>
    <mergeCell ref="O1059:O1065"/>
    <mergeCell ref="P1059:P1065"/>
    <mergeCell ref="Q1059:Q1065"/>
    <mergeCell ref="O1024:O1030"/>
    <mergeCell ref="P1024:P1030"/>
    <mergeCell ref="Q1024:Q1030"/>
    <mergeCell ref="O1031:O1037"/>
    <mergeCell ref="P1031:P1037"/>
    <mergeCell ref="Q1031:Q1037"/>
    <mergeCell ref="O1038:O1044"/>
    <mergeCell ref="P1038:P1044"/>
    <mergeCell ref="Q1038:Q1044"/>
    <mergeCell ref="O1010:O1016"/>
    <mergeCell ref="P1010:P1016"/>
    <mergeCell ref="Q1010:Q1016"/>
    <mergeCell ref="O1017:O1023"/>
    <mergeCell ref="P1017:P1023"/>
    <mergeCell ref="Q1017:Q1023"/>
  </mergeCells>
  <pageMargins left="0.70866141732283472" right="0.15748031496062992" top="0.39370078740157483" bottom="0.23622047244094491" header="0.15748031496062992" footer="0.15748031496062992"/>
  <pageSetup paperSize="9" scale="49" orientation="landscape" r:id="rId1"/>
  <rowBreaks count="4" manualBreakCount="4">
    <brk id="39" max="16383" man="1"/>
    <brk id="74" max="16383" man="1"/>
    <brk id="109" max="16383" man="1"/>
    <brk id="1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dubenko.ys</dc:creator>
  <cp:lastModifiedBy>shamarina.vs</cp:lastModifiedBy>
  <cp:lastPrinted>2013-04-23T09:48:08Z</cp:lastPrinted>
  <dcterms:created xsi:type="dcterms:W3CDTF">2013-04-17T06:28:26Z</dcterms:created>
  <dcterms:modified xsi:type="dcterms:W3CDTF">2013-06-06T09:08:23Z</dcterms:modified>
</cp:coreProperties>
</file>